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esktop\"/>
    </mc:Choice>
  </mc:AlternateContent>
  <xr:revisionPtr revIDLastSave="0" documentId="13_ncr:1_{D44C6E3E-19D8-49C5-9F19-92D45572F457}" xr6:coauthVersionLast="43" xr6:coauthVersionMax="43" xr10:uidLastSave="{00000000-0000-0000-0000-000000000000}"/>
  <bookViews>
    <workbookView xWindow="-108" yWindow="-108" windowWidth="23256" windowHeight="12576" xr2:uid="{BFECFA66-BE83-4A3A-A47E-325E29C8366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25" i="1"/>
  <c r="N26" i="1"/>
  <c r="N27" i="1"/>
  <c r="N28" i="1"/>
  <c r="N29" i="1"/>
  <c r="N30" i="1"/>
  <c r="N31" i="1"/>
  <c r="N32" i="1"/>
  <c r="N33" i="1"/>
  <c r="N34" i="1"/>
  <c r="N35" i="1"/>
  <c r="N36" i="1"/>
  <c r="N24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L25" i="1"/>
  <c r="L26" i="1"/>
  <c r="L27" i="1"/>
  <c r="L28" i="1"/>
  <c r="L29" i="1"/>
  <c r="L30" i="1"/>
  <c r="L31" i="1"/>
  <c r="L32" i="1"/>
  <c r="L33" i="1"/>
  <c r="L34" i="1"/>
  <c r="L35" i="1"/>
  <c r="L36" i="1"/>
  <c r="L24" i="1"/>
  <c r="E26" i="1"/>
  <c r="E30" i="1"/>
  <c r="E34" i="1"/>
  <c r="D36" i="1"/>
  <c r="E36" i="1" s="1"/>
  <c r="D35" i="1"/>
  <c r="E35" i="1" s="1"/>
  <c r="D34" i="1"/>
  <c r="D33" i="1"/>
  <c r="E33" i="1" s="1"/>
  <c r="D32" i="1"/>
  <c r="E32" i="1" s="1"/>
  <c r="D31" i="1"/>
  <c r="E31" i="1" s="1"/>
  <c r="D30" i="1"/>
  <c r="D29" i="1"/>
  <c r="E29" i="1" s="1"/>
  <c r="D28" i="1"/>
  <c r="E28" i="1" s="1"/>
  <c r="D27" i="1"/>
  <c r="E27" i="1" s="1"/>
  <c r="D26" i="1"/>
  <c r="D25" i="1"/>
  <c r="E25" i="1" s="1"/>
  <c r="D24" i="1"/>
  <c r="E24" i="1" s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23" i="1"/>
  <c r="L23" i="1" s="1"/>
  <c r="N7" i="1"/>
  <c r="N11" i="1"/>
  <c r="N15" i="1"/>
  <c r="M17" i="1"/>
  <c r="M16" i="1"/>
  <c r="N16" i="1" s="1"/>
  <c r="M15" i="1"/>
  <c r="M14" i="1"/>
  <c r="M13" i="1"/>
  <c r="M12" i="1"/>
  <c r="N12" i="1" s="1"/>
  <c r="M11" i="1"/>
  <c r="M10" i="1"/>
  <c r="M9" i="1"/>
  <c r="M8" i="1"/>
  <c r="N8" i="1" s="1"/>
  <c r="M7" i="1"/>
  <c r="M6" i="1"/>
  <c r="M5" i="1"/>
  <c r="H17" i="1"/>
  <c r="N17" i="1" s="1"/>
  <c r="H16" i="1"/>
  <c r="H15" i="1"/>
  <c r="H14" i="1"/>
  <c r="N14" i="1" s="1"/>
  <c r="H13" i="1"/>
  <c r="N13" i="1" s="1"/>
  <c r="H12" i="1"/>
  <c r="H11" i="1"/>
  <c r="H10" i="1"/>
  <c r="N10" i="1" s="1"/>
  <c r="H9" i="1"/>
  <c r="N9" i="1" s="1"/>
  <c r="H8" i="1"/>
  <c r="H7" i="1"/>
  <c r="H6" i="1"/>
  <c r="N6" i="1" s="1"/>
  <c r="H5" i="1"/>
  <c r="N5" i="1" s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4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N37" i="1" l="1"/>
  <c r="E37" i="1"/>
</calcChain>
</file>

<file path=xl/sharedStrings.xml><?xml version="1.0" encoding="utf-8"?>
<sst xmlns="http://schemas.openxmlformats.org/spreadsheetml/2006/main" count="56" uniqueCount="48">
  <si>
    <t>Rank</t>
  </si>
  <si>
    <t>Interval</t>
  </si>
  <si>
    <t>Ratio</t>
  </si>
  <si>
    <t>Number 1</t>
  </si>
  <si>
    <t>Number 2</t>
  </si>
  <si>
    <t>LCM</t>
  </si>
  <si>
    <t>Octave</t>
  </si>
  <si>
    <t>2/1</t>
  </si>
  <si>
    <t>Perfect Twelfth</t>
  </si>
  <si>
    <t>3/1</t>
  </si>
  <si>
    <t>Perfect Fifth</t>
  </si>
  <si>
    <t>3/2</t>
  </si>
  <si>
    <t>Perfect Fourth</t>
  </si>
  <si>
    <t>4/3</t>
  </si>
  <si>
    <t>Major Sixth</t>
  </si>
  <si>
    <t>5/3</t>
  </si>
  <si>
    <t>Major Third</t>
  </si>
  <si>
    <t>5/4</t>
  </si>
  <si>
    <t>Minor Third</t>
  </si>
  <si>
    <t>6/5</t>
  </si>
  <si>
    <t>Minor Sixth</t>
  </si>
  <si>
    <t>8/5</t>
  </si>
  <si>
    <t>Minor Seventh</t>
  </si>
  <si>
    <t>9/5</t>
  </si>
  <si>
    <t>Major Second</t>
  </si>
  <si>
    <t>9/8</t>
  </si>
  <si>
    <t>Major Seventh</t>
  </si>
  <si>
    <t>15/8</t>
  </si>
  <si>
    <t>Minor Second</t>
  </si>
  <si>
    <t>16/15</t>
  </si>
  <si>
    <t>Tritone</t>
  </si>
  <si>
    <t>25/18</t>
  </si>
  <si>
    <t>Cents</t>
  </si>
  <si>
    <t>Just Intonation</t>
  </si>
  <si>
    <t>Pure Octave Equal Temperament</t>
  </si>
  <si>
    <t>Deviation from Just Intonation (Absolute Value)</t>
  </si>
  <si>
    <t>Pure 12th Equal Temperament</t>
  </si>
  <si>
    <t>Overall deviation</t>
  </si>
  <si>
    <t>Pure 5th Equal Temperament</t>
  </si>
  <si>
    <t>Overall Deviation</t>
  </si>
  <si>
    <t>3 Equal Temperaments Ranked by Overall Deviation from Lowest (Most Harmonious) to Highest (Least Harmonious)</t>
  </si>
  <si>
    <t>Equal Temperament</t>
  </si>
  <si>
    <t>Pure 12th</t>
  </si>
  <si>
    <t>Pure Octave</t>
  </si>
  <si>
    <t>Pure 5th</t>
  </si>
  <si>
    <t>140.46 Cents</t>
  </si>
  <si>
    <t>140.77 Cents</t>
  </si>
  <si>
    <t>146.64 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</si>
</sst>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404040"/>
      <name val="Arial"/>
      <family val="2"/>
    </font>
    <font>
      <b/>
      <u/>
      <sz val="20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u/>
      <sz val="1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FCF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2" fontId="0" fillId="0" borderId="4" xfId="0" applyNumberForma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90B1D-CC25-4723-B60B-E5EA889BF882}">
  <dimension ref="A2:R45"/>
  <sheetViews>
    <sheetView tabSelected="1" workbookViewId="0"/>
  </sheetViews>
  <sheetFormatPr defaultRowHeight="15" x14ac:dyDescent="0.25"/>
  <cols>
    <col min="1" max="2" width="8.7265625" style="12"/>
    <col min="3" max="3" width="14" style="12" bestFit="1" customWidth="1"/>
    <col min="4" max="4" width="8.7265625" style="12"/>
    <col min="5" max="6" width="9.08984375" style="12" bestFit="1" customWidth="1"/>
    <col min="7" max="9" width="8.7265625" style="12"/>
    <col min="10" max="11" width="10" style="12" customWidth="1"/>
    <col min="12" max="12" width="14" style="12" bestFit="1" customWidth="1"/>
    <col min="13" max="16384" width="8.7265625" style="12"/>
  </cols>
  <sheetData>
    <row r="2" spans="2:16" ht="24.6" x14ac:dyDescent="0.25">
      <c r="B2" s="21" t="s">
        <v>33</v>
      </c>
      <c r="C2" s="21"/>
      <c r="D2" s="21"/>
      <c r="E2" s="21"/>
      <c r="F2" s="21"/>
      <c r="G2" s="21"/>
      <c r="H2" s="21"/>
      <c r="J2" s="22" t="s">
        <v>34</v>
      </c>
      <c r="K2" s="22"/>
      <c r="L2" s="22"/>
      <c r="M2" s="22"/>
      <c r="N2" s="22"/>
      <c r="O2" s="22"/>
      <c r="P2" s="22"/>
    </row>
    <row r="3" spans="2:16" ht="15.6" thickBot="1" x14ac:dyDescent="0.3"/>
    <row r="4" spans="2:16" ht="16.2" thickBot="1" x14ac:dyDescent="0.3">
      <c r="B4" s="1" t="s">
        <v>0</v>
      </c>
      <c r="C4" s="1" t="s">
        <v>1</v>
      </c>
      <c r="D4" s="2" t="s">
        <v>2</v>
      </c>
      <c r="E4" s="3" t="s">
        <v>3</v>
      </c>
      <c r="F4" s="3" t="s">
        <v>4</v>
      </c>
      <c r="G4" s="3" t="s">
        <v>5</v>
      </c>
      <c r="H4" s="11" t="s">
        <v>32</v>
      </c>
      <c r="L4" s="11" t="str">
        <f>C4</f>
        <v>Interval</v>
      </c>
      <c r="M4" s="3" t="s">
        <v>32</v>
      </c>
      <c r="N4" s="14" t="s">
        <v>35</v>
      </c>
    </row>
    <row r="5" spans="2:16" ht="16.2" thickBot="1" x14ac:dyDescent="0.3">
      <c r="B5" s="4">
        <v>1</v>
      </c>
      <c r="C5" s="5" t="s">
        <v>6</v>
      </c>
      <c r="D5" s="6" t="s">
        <v>7</v>
      </c>
      <c r="E5" s="7">
        <v>2</v>
      </c>
      <c r="F5" s="7">
        <v>1</v>
      </c>
      <c r="G5" s="7">
        <f t="shared" ref="G5:G17" si="0">LCM(E5, F5)</f>
        <v>2</v>
      </c>
      <c r="H5" s="13">
        <f>1200 * LOG(2/1, 2)</f>
        <v>1200</v>
      </c>
      <c r="L5" s="15" t="str">
        <f>C5</f>
        <v>Octave</v>
      </c>
      <c r="M5" s="13">
        <f>1200 * 12/12</f>
        <v>1200</v>
      </c>
      <c r="N5" s="13">
        <f>ABS(H5 - M5)</f>
        <v>0</v>
      </c>
    </row>
    <row r="6" spans="2:16" ht="16.2" thickBot="1" x14ac:dyDescent="0.3">
      <c r="B6" s="4">
        <v>2</v>
      </c>
      <c r="C6" s="8" t="s">
        <v>8</v>
      </c>
      <c r="D6" s="6" t="s">
        <v>9</v>
      </c>
      <c r="E6" s="7">
        <v>3</v>
      </c>
      <c r="F6" s="7">
        <v>1</v>
      </c>
      <c r="G6" s="7">
        <f t="shared" si="0"/>
        <v>3</v>
      </c>
      <c r="H6" s="13">
        <f>1200 * LOG(3/1, 2)</f>
        <v>1901.9550008653875</v>
      </c>
      <c r="L6" s="15" t="str">
        <f>C6</f>
        <v>Perfect Twelfth</v>
      </c>
      <c r="M6" s="13">
        <f>1200 * 19/12</f>
        <v>1900</v>
      </c>
      <c r="N6" s="13">
        <f>ABS(H6 - M6)</f>
        <v>1.9550008653875466</v>
      </c>
    </row>
    <row r="7" spans="2:16" ht="16.2" thickBot="1" x14ac:dyDescent="0.3">
      <c r="B7" s="4">
        <v>3</v>
      </c>
      <c r="C7" s="5" t="s">
        <v>10</v>
      </c>
      <c r="D7" s="6" t="s">
        <v>11</v>
      </c>
      <c r="E7" s="7">
        <v>3</v>
      </c>
      <c r="F7" s="7">
        <v>2</v>
      </c>
      <c r="G7" s="7">
        <f t="shared" si="0"/>
        <v>6</v>
      </c>
      <c r="H7" s="13">
        <f>1200 * LOG(3/2, 2)</f>
        <v>701.95500086538743</v>
      </c>
      <c r="L7" s="15" t="str">
        <f>C7</f>
        <v>Perfect Fifth</v>
      </c>
      <c r="M7" s="13">
        <f>1200 * 7/12</f>
        <v>700</v>
      </c>
      <c r="N7" s="13">
        <f>ABS(H7 - M7)</f>
        <v>1.9550008653874329</v>
      </c>
    </row>
    <row r="8" spans="2:16" ht="16.2" thickBot="1" x14ac:dyDescent="0.3">
      <c r="B8" s="4">
        <v>4</v>
      </c>
      <c r="C8" s="5" t="s">
        <v>12</v>
      </c>
      <c r="D8" s="6" t="s">
        <v>13</v>
      </c>
      <c r="E8" s="7">
        <v>4</v>
      </c>
      <c r="F8" s="7">
        <v>3</v>
      </c>
      <c r="G8" s="7">
        <f t="shared" si="0"/>
        <v>12</v>
      </c>
      <c r="H8" s="13">
        <f>1200 * LOG(4/3, 2)</f>
        <v>498.04499913461245</v>
      </c>
      <c r="L8" s="15" t="str">
        <f>C8</f>
        <v>Perfect Fourth</v>
      </c>
      <c r="M8" s="13">
        <f>1200 * 5/12</f>
        <v>500</v>
      </c>
      <c r="N8" s="13">
        <f>ABS(H8 - M8)</f>
        <v>1.9550008653875466</v>
      </c>
    </row>
    <row r="9" spans="2:16" ht="16.2" thickBot="1" x14ac:dyDescent="0.3">
      <c r="B9" s="4">
        <v>5</v>
      </c>
      <c r="C9" s="5" t="s">
        <v>14</v>
      </c>
      <c r="D9" s="6" t="s">
        <v>15</v>
      </c>
      <c r="E9" s="7">
        <v>5</v>
      </c>
      <c r="F9" s="7">
        <v>3</v>
      </c>
      <c r="G9" s="7">
        <f t="shared" si="0"/>
        <v>15</v>
      </c>
      <c r="H9" s="13">
        <f>1200 * LOG(5/3, 2)</f>
        <v>884.35871299944745</v>
      </c>
      <c r="L9" s="15" t="str">
        <f>C9</f>
        <v>Major Sixth</v>
      </c>
      <c r="M9" s="13">
        <f>1200 * 9/12</f>
        <v>900</v>
      </c>
      <c r="N9" s="13">
        <f>ABS(H9 - M9)</f>
        <v>15.641287000552552</v>
      </c>
    </row>
    <row r="10" spans="2:16" ht="16.2" thickBot="1" x14ac:dyDescent="0.3">
      <c r="B10" s="4">
        <v>6</v>
      </c>
      <c r="C10" s="5" t="s">
        <v>16</v>
      </c>
      <c r="D10" s="6" t="s">
        <v>17</v>
      </c>
      <c r="E10" s="7">
        <v>5</v>
      </c>
      <c r="F10" s="7">
        <v>4</v>
      </c>
      <c r="G10" s="7">
        <f t="shared" si="0"/>
        <v>20</v>
      </c>
      <c r="H10" s="13">
        <f>1200 * LOG(5/4, 2)</f>
        <v>386.31371386483482</v>
      </c>
      <c r="L10" s="15" t="str">
        <f>C10</f>
        <v>Major Third</v>
      </c>
      <c r="M10" s="13">
        <f>1200 * 4/12</f>
        <v>400</v>
      </c>
      <c r="N10" s="13">
        <f>ABS(H10 - M10)</f>
        <v>13.686286135165176</v>
      </c>
    </row>
    <row r="11" spans="2:16" ht="16.2" thickBot="1" x14ac:dyDescent="0.3">
      <c r="B11" s="4">
        <v>7</v>
      </c>
      <c r="C11" s="5" t="s">
        <v>18</v>
      </c>
      <c r="D11" s="6" t="s">
        <v>19</v>
      </c>
      <c r="E11" s="7">
        <v>6</v>
      </c>
      <c r="F11" s="7">
        <v>5</v>
      </c>
      <c r="G11" s="7">
        <f t="shared" si="0"/>
        <v>30</v>
      </c>
      <c r="H11" s="13">
        <f>1200 * LOG(6/5, 2)</f>
        <v>315.64128700055255</v>
      </c>
      <c r="L11" s="15" t="str">
        <f>C11</f>
        <v>Minor Third</v>
      </c>
      <c r="M11" s="13">
        <f>1200 * 3/12</f>
        <v>300</v>
      </c>
      <c r="N11" s="13">
        <f>ABS(H11 - M11)</f>
        <v>15.641287000552552</v>
      </c>
    </row>
    <row r="12" spans="2:16" ht="16.2" thickBot="1" x14ac:dyDescent="0.3">
      <c r="B12" s="4">
        <v>8</v>
      </c>
      <c r="C12" s="5" t="s">
        <v>20</v>
      </c>
      <c r="D12" s="6" t="s">
        <v>21</v>
      </c>
      <c r="E12" s="7">
        <v>8</v>
      </c>
      <c r="F12" s="7">
        <v>5</v>
      </c>
      <c r="G12" s="7">
        <f t="shared" si="0"/>
        <v>40</v>
      </c>
      <c r="H12" s="13">
        <f>1200 * LOG(8/5, 2)</f>
        <v>813.68628613516535</v>
      </c>
      <c r="L12" s="15" t="str">
        <f>C12</f>
        <v>Minor Sixth</v>
      </c>
      <c r="M12" s="13">
        <f>1200 * 8/12</f>
        <v>800</v>
      </c>
      <c r="N12" s="13">
        <f>ABS(H12 - M12)</f>
        <v>13.686286135165346</v>
      </c>
    </row>
    <row r="13" spans="2:16" ht="16.2" thickBot="1" x14ac:dyDescent="0.3">
      <c r="B13" s="4">
        <v>9</v>
      </c>
      <c r="C13" s="5" t="s">
        <v>22</v>
      </c>
      <c r="D13" s="6" t="s">
        <v>23</v>
      </c>
      <c r="E13" s="7">
        <v>9</v>
      </c>
      <c r="F13" s="7">
        <v>5</v>
      </c>
      <c r="G13" s="7">
        <f t="shared" si="0"/>
        <v>45</v>
      </c>
      <c r="H13" s="13">
        <f>1200 * LOG(9/5, 2)</f>
        <v>1017.5962878659401</v>
      </c>
      <c r="L13" s="15" t="str">
        <f>C13</f>
        <v>Minor Seventh</v>
      </c>
      <c r="M13" s="13">
        <f>1200 * 10/12</f>
        <v>1000</v>
      </c>
      <c r="N13" s="13">
        <f>ABS(H13 - M13)</f>
        <v>17.596287865940099</v>
      </c>
    </row>
    <row r="14" spans="2:16" ht="16.2" thickBot="1" x14ac:dyDescent="0.3">
      <c r="B14" s="4">
        <v>10</v>
      </c>
      <c r="C14" s="5" t="s">
        <v>24</v>
      </c>
      <c r="D14" s="9" t="s">
        <v>25</v>
      </c>
      <c r="E14" s="7">
        <v>9</v>
      </c>
      <c r="F14" s="7">
        <v>8</v>
      </c>
      <c r="G14" s="7">
        <f t="shared" si="0"/>
        <v>72</v>
      </c>
      <c r="H14" s="13">
        <f>1200 * LOG(9/8, 2)</f>
        <v>203.91000173077484</v>
      </c>
      <c r="L14" s="15" t="str">
        <f>C14</f>
        <v>Major Second</v>
      </c>
      <c r="M14" s="13">
        <f>1200 * 2/12</f>
        <v>200</v>
      </c>
      <c r="N14" s="13">
        <f>ABS(H14 - M14)</f>
        <v>3.9100017307748374</v>
      </c>
    </row>
    <row r="15" spans="2:16" ht="16.2" thickBot="1" x14ac:dyDescent="0.3">
      <c r="B15" s="4">
        <v>11</v>
      </c>
      <c r="C15" s="5" t="s">
        <v>26</v>
      </c>
      <c r="D15" s="6" t="s">
        <v>27</v>
      </c>
      <c r="E15" s="7">
        <v>15</v>
      </c>
      <c r="F15" s="7">
        <v>8</v>
      </c>
      <c r="G15" s="7">
        <f t="shared" si="0"/>
        <v>120</v>
      </c>
      <c r="H15" s="13">
        <f>1200 * LOG(15/8, 2)</f>
        <v>1088.2687147302222</v>
      </c>
      <c r="L15" s="15" t="str">
        <f>C15</f>
        <v>Major Seventh</v>
      </c>
      <c r="M15" s="13">
        <f>1200 * 11/12</f>
        <v>1100</v>
      </c>
      <c r="N15" s="13">
        <f>ABS(H15 - M15)</f>
        <v>11.7312852697778</v>
      </c>
    </row>
    <row r="16" spans="2:16" ht="16.2" thickBot="1" x14ac:dyDescent="0.3">
      <c r="B16" s="4">
        <v>12</v>
      </c>
      <c r="C16" s="5" t="s">
        <v>28</v>
      </c>
      <c r="D16" s="10" t="s">
        <v>29</v>
      </c>
      <c r="E16" s="7">
        <v>16</v>
      </c>
      <c r="F16" s="7">
        <v>15</v>
      </c>
      <c r="G16" s="7">
        <f t="shared" si="0"/>
        <v>240</v>
      </c>
      <c r="H16" s="13">
        <f>1200 * LOG(16/15, 2)</f>
        <v>111.73128526977776</v>
      </c>
      <c r="L16" s="15" t="str">
        <f>C16</f>
        <v>Minor Second</v>
      </c>
      <c r="M16" s="13">
        <f>1200 * 1/12</f>
        <v>100</v>
      </c>
      <c r="N16" s="13">
        <f>ABS(H16 - M16)</f>
        <v>11.731285269777757</v>
      </c>
    </row>
    <row r="17" spans="1:16" ht="16.2" thickBot="1" x14ac:dyDescent="0.3">
      <c r="B17" s="4">
        <v>13</v>
      </c>
      <c r="C17" s="5" t="s">
        <v>30</v>
      </c>
      <c r="D17" s="6" t="s">
        <v>31</v>
      </c>
      <c r="E17" s="7">
        <v>25</v>
      </c>
      <c r="F17" s="7">
        <v>18</v>
      </c>
      <c r="G17" s="7">
        <f t="shared" si="0"/>
        <v>450</v>
      </c>
      <c r="H17" s="13">
        <f>1200 * LOG(25/18, 2)</f>
        <v>568.71742599889478</v>
      </c>
      <c r="L17" s="16" t="str">
        <f>C17</f>
        <v>Tritone</v>
      </c>
      <c r="M17" s="17">
        <f>1200 * 6/12</f>
        <v>600</v>
      </c>
      <c r="N17" s="17">
        <f>ABS(H17 - M17)</f>
        <v>31.282574001105218</v>
      </c>
    </row>
    <row r="18" spans="1:16" ht="16.2" thickBot="1" x14ac:dyDescent="0.3">
      <c r="L18" s="19" t="s">
        <v>37</v>
      </c>
      <c r="M18" s="20"/>
      <c r="N18" s="18">
        <f>SUM(N5:N17)</f>
        <v>140.77158300497388</v>
      </c>
    </row>
    <row r="21" spans="1:16" ht="24.6" x14ac:dyDescent="0.25">
      <c r="A21" s="21" t="s">
        <v>36</v>
      </c>
      <c r="B21" s="21"/>
      <c r="C21" s="21"/>
      <c r="D21" s="21"/>
      <c r="E21" s="21"/>
      <c r="F21" s="21"/>
      <c r="G21" s="21"/>
      <c r="J21" s="21" t="s">
        <v>38</v>
      </c>
      <c r="K21" s="21"/>
      <c r="L21" s="21"/>
      <c r="M21" s="21"/>
      <c r="N21" s="21"/>
      <c r="O21" s="21"/>
      <c r="P21" s="21"/>
    </row>
    <row r="23" spans="1:16" ht="15.6" x14ac:dyDescent="0.25">
      <c r="C23" s="11" t="str">
        <f>C4</f>
        <v>Interval</v>
      </c>
      <c r="D23" s="3" t="s">
        <v>32</v>
      </c>
      <c r="E23" s="14" t="s">
        <v>35</v>
      </c>
      <c r="L23" s="11" t="str">
        <f>C23</f>
        <v>Interval</v>
      </c>
      <c r="M23" s="3" t="s">
        <v>32</v>
      </c>
      <c r="N23" s="14" t="s">
        <v>35</v>
      </c>
    </row>
    <row r="24" spans="1:16" ht="15.6" x14ac:dyDescent="0.25">
      <c r="C24" s="15" t="str">
        <f>C5</f>
        <v>Octave</v>
      </c>
      <c r="D24" s="13">
        <f>1200 * LOG(3/1, 2) * 12/19</f>
        <v>1201.2347373886657</v>
      </c>
      <c r="E24" s="13">
        <f>ABS(D24 - H5)</f>
        <v>1.2347373886657351</v>
      </c>
      <c r="L24" s="15" t="str">
        <f>C5</f>
        <v>Octave</v>
      </c>
      <c r="M24" s="13">
        <f>1200 * LOG(3/2, 2) * 12/7</f>
        <v>1203.35143005495</v>
      </c>
      <c r="N24" s="13">
        <f>ABS(M24 - H5)</f>
        <v>3.3514300549500149</v>
      </c>
    </row>
    <row r="25" spans="1:16" ht="15.6" x14ac:dyDescent="0.25">
      <c r="C25" s="15" t="str">
        <f>C6</f>
        <v>Perfect Twelfth</v>
      </c>
      <c r="D25" s="13">
        <f>1200 * LOG(3/1, 2) * 19/19</f>
        <v>1901.9550008653878</v>
      </c>
      <c r="E25" s="13">
        <f>ABS(D25 - H6)</f>
        <v>2.2737367544323206E-13</v>
      </c>
      <c r="L25" s="15" t="str">
        <f>C6</f>
        <v>Perfect Twelfth</v>
      </c>
      <c r="M25" s="13">
        <f>1200 * LOG(3/2, 2) * 19/7</f>
        <v>1905.3064309203371</v>
      </c>
      <c r="N25" s="13">
        <f>ABS(M25 - H6)</f>
        <v>3.3514300549495601</v>
      </c>
    </row>
    <row r="26" spans="1:16" ht="15.6" x14ac:dyDescent="0.25">
      <c r="C26" s="15" t="str">
        <f>C7</f>
        <v>Perfect Fifth</v>
      </c>
      <c r="D26" s="13">
        <f>1200 * LOG(3/1, 2) * 7/19</f>
        <v>700.7202634767217</v>
      </c>
      <c r="E26" s="13">
        <f>ABS(D26 - H7)</f>
        <v>1.2347373886657351</v>
      </c>
      <c r="L26" s="15" t="str">
        <f>C7</f>
        <v>Perfect Fifth</v>
      </c>
      <c r="M26" s="13">
        <f>1200 * LOG(3/2, 2) * 7/7</f>
        <v>701.95500086538743</v>
      </c>
      <c r="N26" s="13">
        <f>ABS(M26 - H7)</f>
        <v>0</v>
      </c>
    </row>
    <row r="27" spans="1:16" ht="15.6" x14ac:dyDescent="0.25">
      <c r="C27" s="15" t="str">
        <f>C8</f>
        <v>Perfect Fourth</v>
      </c>
      <c r="D27" s="13">
        <f>1200 * LOG(3/1, 2) * 5/19</f>
        <v>500.51447391194404</v>
      </c>
      <c r="E27" s="13">
        <f>ABS(D27 - H8)</f>
        <v>2.4694747773315839</v>
      </c>
      <c r="L27" s="15" t="str">
        <f>C8</f>
        <v>Perfect Fourth</v>
      </c>
      <c r="M27" s="13">
        <f>1200 * LOG(3/2, 2) * 5/7</f>
        <v>501.39642918956241</v>
      </c>
      <c r="N27" s="13">
        <f>ABS(M27 - H8)</f>
        <v>3.351430054949958</v>
      </c>
    </row>
    <row r="28" spans="1:16" ht="15.6" x14ac:dyDescent="0.25">
      <c r="C28" s="15" t="str">
        <f>C9</f>
        <v>Major Sixth</v>
      </c>
      <c r="D28" s="13">
        <f>1200 * LOG(3/1, 2) * 9/19</f>
        <v>900.92605304149936</v>
      </c>
      <c r="E28" s="13">
        <f>ABS(D28 - H9)</f>
        <v>16.56734004205191</v>
      </c>
      <c r="L28" s="15" t="str">
        <f>C9</f>
        <v>Major Sixth</v>
      </c>
      <c r="M28" s="13">
        <f>1200 * LOG(3/2, 2) * 9/7</f>
        <v>902.51357254121251</v>
      </c>
      <c r="N28" s="13">
        <f>ABS(M28 - H9)</f>
        <v>18.154859541765063</v>
      </c>
    </row>
    <row r="29" spans="1:16" ht="15.6" x14ac:dyDescent="0.25">
      <c r="C29" s="15" t="str">
        <f>C10</f>
        <v>Major Third</v>
      </c>
      <c r="D29" s="13">
        <f>1200 * LOG(3/1, 2) * 4/19</f>
        <v>400.41157912955526</v>
      </c>
      <c r="E29" s="13">
        <f>ABS(D29 - H10)</f>
        <v>14.09786526472044</v>
      </c>
      <c r="L29" s="15" t="str">
        <f>C10</f>
        <v>Major Third</v>
      </c>
      <c r="M29" s="13">
        <f>1200 * LOG(3/2, 2) * 4/7</f>
        <v>401.11714335164999</v>
      </c>
      <c r="N29" s="13">
        <f>ABS(M29 - H10)</f>
        <v>14.803429486815162</v>
      </c>
    </row>
    <row r="30" spans="1:16" ht="15.6" x14ac:dyDescent="0.25">
      <c r="C30" s="15" t="str">
        <f>C11</f>
        <v>Minor Third</v>
      </c>
      <c r="D30" s="13">
        <f>1200 * LOG(3/1, 2) * 3/19</f>
        <v>300.30868434716643</v>
      </c>
      <c r="E30" s="13">
        <f>ABS(D30 - H11)</f>
        <v>15.332602653386118</v>
      </c>
      <c r="L30" s="15" t="str">
        <f>C11</f>
        <v>Minor Third</v>
      </c>
      <c r="M30" s="13">
        <f>1200 * LOG(3/2, 2) * 3/7</f>
        <v>300.8378575137375</v>
      </c>
      <c r="N30" s="13">
        <f>ABS(M30 - H11)</f>
        <v>14.803429486815048</v>
      </c>
    </row>
    <row r="31" spans="1:16" ht="15.6" x14ac:dyDescent="0.25">
      <c r="C31" s="15" t="str">
        <f>C12</f>
        <v>Minor Sixth</v>
      </c>
      <c r="D31" s="13">
        <f>1200 * LOG(3/1, 2) * 8/19</f>
        <v>800.82315825911053</v>
      </c>
      <c r="E31" s="13">
        <f>ABS(D31 - H12)</f>
        <v>12.863127876054818</v>
      </c>
      <c r="L31" s="15" t="str">
        <f>C12</f>
        <v>Minor Sixth</v>
      </c>
      <c r="M31" s="13">
        <f>1200 * LOG(3/2, 2) * 8/7</f>
        <v>802.23428670329997</v>
      </c>
      <c r="N31" s="13">
        <f>ABS(M31 - H12)</f>
        <v>11.451999431865374</v>
      </c>
    </row>
    <row r="32" spans="1:16" ht="15.6" x14ac:dyDescent="0.25">
      <c r="C32" s="15" t="str">
        <f>C13</f>
        <v>Minor Seventh</v>
      </c>
      <c r="D32" s="13">
        <f>1200 * LOG(3/1, 2) * 10/19</f>
        <v>1001.0289478238881</v>
      </c>
      <c r="E32" s="13">
        <f>ABS(D32 - H13)</f>
        <v>16.567340042052024</v>
      </c>
      <c r="L32" s="15" t="str">
        <f>C13</f>
        <v>Minor Seventh</v>
      </c>
      <c r="M32" s="13">
        <f>1200 * LOG(3/2, 2) * 10/7</f>
        <v>1002.7928583791248</v>
      </c>
      <c r="N32" s="13">
        <f>ABS(M32 - H13)</f>
        <v>14.803429486815276</v>
      </c>
    </row>
    <row r="33" spans="1:18" ht="15.6" x14ac:dyDescent="0.25">
      <c r="C33" s="15" t="str">
        <f>C14</f>
        <v>Major Second</v>
      </c>
      <c r="D33" s="13">
        <f>1200 * LOG(3/1, 2) * 2/19</f>
        <v>200.20578956477763</v>
      </c>
      <c r="E33" s="13">
        <f>ABS(D33 - H14)</f>
        <v>3.7042121659972054</v>
      </c>
      <c r="L33" s="15" t="str">
        <f>C14</f>
        <v>Major Second</v>
      </c>
      <c r="M33" s="13">
        <f>1200 * LOG(3/2, 2) * 2/7</f>
        <v>200.55857167582499</v>
      </c>
      <c r="N33" s="13">
        <f>ABS(M33 - H14)</f>
        <v>3.3514300549498444</v>
      </c>
    </row>
    <row r="34" spans="1:18" ht="15.6" x14ac:dyDescent="0.25">
      <c r="C34" s="15" t="str">
        <f>C15</f>
        <v>Major Seventh</v>
      </c>
      <c r="D34" s="13">
        <f>1200 * LOG(3/1, 2) * 11/19</f>
        <v>1101.1318426062771</v>
      </c>
      <c r="E34" s="13">
        <f>ABS(D34 - H15)</f>
        <v>12.863127876054932</v>
      </c>
      <c r="L34" s="15" t="str">
        <f>C15</f>
        <v>Major Seventh</v>
      </c>
      <c r="M34" s="13">
        <f>1200 * LOG(3/2, 2) * 11/7</f>
        <v>1103.0721442170375</v>
      </c>
      <c r="N34" s="13">
        <f>ABS(M34 - H15)</f>
        <v>14.803429486815276</v>
      </c>
    </row>
    <row r="35" spans="1:18" ht="15.6" x14ac:dyDescent="0.25">
      <c r="C35" s="15" t="str">
        <f>C16</f>
        <v>Minor Second</v>
      </c>
      <c r="D35" s="13">
        <f>1200 * LOG(3/1, 2) * 1/19</f>
        <v>100.10289478238882</v>
      </c>
      <c r="E35" s="13">
        <f>ABS(D35 - H16)</f>
        <v>11.628390487388941</v>
      </c>
      <c r="L35" s="15" t="str">
        <f>C16</f>
        <v>Minor Second</v>
      </c>
      <c r="M35" s="13">
        <f>1200 * LOG(3/2, 2) * 1/7</f>
        <v>100.2792858379125</v>
      </c>
      <c r="N35" s="13">
        <f>ABS(M35 - H16)</f>
        <v>11.451999431865261</v>
      </c>
    </row>
    <row r="36" spans="1:18" ht="16.2" thickBot="1" x14ac:dyDescent="0.3">
      <c r="C36" s="16" t="str">
        <f>C17</f>
        <v>Tritone</v>
      </c>
      <c r="D36" s="17">
        <f>1200 * LOG(3/1, 2) * 6/19</f>
        <v>600.61736869433287</v>
      </c>
      <c r="E36" s="17">
        <f>ABS(D36 - H17)</f>
        <v>31.899942695438085</v>
      </c>
      <c r="L36" s="15" t="str">
        <f>C17</f>
        <v>Tritone</v>
      </c>
      <c r="M36" s="17">
        <f>1200 * LOG(3/2, 2) * 6/7</f>
        <v>601.67571502747501</v>
      </c>
      <c r="N36" s="13">
        <f>ABS(M36 - H17)</f>
        <v>32.958289028580225</v>
      </c>
    </row>
    <row r="37" spans="1:18" ht="16.2" thickBot="1" x14ac:dyDescent="0.3">
      <c r="C37" s="19" t="s">
        <v>39</v>
      </c>
      <c r="D37" s="20"/>
      <c r="E37" s="18">
        <f>SUM(E24:E36)</f>
        <v>140.46289865780776</v>
      </c>
      <c r="L37" s="19" t="s">
        <v>39</v>
      </c>
      <c r="M37" s="20"/>
      <c r="N37" s="18">
        <f>SUM(N24:N36)</f>
        <v>146.63658560113606</v>
      </c>
    </row>
    <row r="40" spans="1:18" ht="24.6" x14ac:dyDescent="0.25">
      <c r="A40" s="21" t="s">
        <v>40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ht="15.6" thickBot="1" x14ac:dyDescent="0.3"/>
    <row r="42" spans="1:18" ht="19.8" thickBot="1" x14ac:dyDescent="0.3">
      <c r="F42" s="29" t="s">
        <v>0</v>
      </c>
      <c r="G42" s="23" t="s">
        <v>41</v>
      </c>
      <c r="H42" s="24"/>
      <c r="I42" s="25"/>
      <c r="J42" s="23" t="s">
        <v>39</v>
      </c>
      <c r="K42" s="25"/>
    </row>
    <row r="43" spans="1:18" ht="18.600000000000001" customHeight="1" thickBot="1" x14ac:dyDescent="0.3">
      <c r="F43" s="30">
        <v>1</v>
      </c>
      <c r="G43" s="26" t="s">
        <v>42</v>
      </c>
      <c r="H43" s="27"/>
      <c r="I43" s="28"/>
      <c r="J43" s="31" t="s">
        <v>45</v>
      </c>
      <c r="K43" s="32"/>
    </row>
    <row r="44" spans="1:18" ht="18.600000000000001" customHeight="1" thickBot="1" x14ac:dyDescent="0.3">
      <c r="F44" s="30">
        <v>2</v>
      </c>
      <c r="G44" s="26" t="s">
        <v>43</v>
      </c>
      <c r="H44" s="27"/>
      <c r="I44" s="28"/>
      <c r="J44" s="31" t="s">
        <v>46</v>
      </c>
      <c r="K44" s="32"/>
    </row>
    <row r="45" spans="1:18" ht="18.600000000000001" customHeight="1" thickBot="1" x14ac:dyDescent="0.3">
      <c r="F45" s="30">
        <v>3</v>
      </c>
      <c r="G45" s="26" t="s">
        <v>44</v>
      </c>
      <c r="H45" s="27"/>
      <c r="I45" s="28"/>
      <c r="J45" s="31" t="s">
        <v>47</v>
      </c>
      <c r="K45" s="32"/>
    </row>
  </sheetData>
  <mergeCells count="16">
    <mergeCell ref="G42:I42"/>
    <mergeCell ref="G43:I43"/>
    <mergeCell ref="G44:I44"/>
    <mergeCell ref="G45:I45"/>
    <mergeCell ref="J43:K43"/>
    <mergeCell ref="J44:K44"/>
    <mergeCell ref="J45:K45"/>
    <mergeCell ref="J42:K42"/>
    <mergeCell ref="J21:P21"/>
    <mergeCell ref="L37:M37"/>
    <mergeCell ref="A21:G21"/>
    <mergeCell ref="C37:D37"/>
    <mergeCell ref="A40:R40"/>
    <mergeCell ref="B2:H2"/>
    <mergeCell ref="J2:P2"/>
    <mergeCell ref="L18:M1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2019-05-01T13:42:34Z</dcterms:created>
  <dcterms:modified xsi:type="dcterms:W3CDTF">2019-05-01T14:45:52Z</dcterms:modified>
</cp:coreProperties>
</file>