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oshan Kakiya's Well Temperament\"/>
    </mc:Choice>
  </mc:AlternateContent>
  <xr:revisionPtr revIDLastSave="0" documentId="13_ncr:1_{69F77E28-15E8-4269-BF32-964A48540A41}" xr6:coauthVersionLast="40" xr6:coauthVersionMax="40" xr10:uidLastSave="{00000000-0000-0000-0000-000000000000}"/>
  <bookViews>
    <workbookView xWindow="-108" yWindow="-108" windowWidth="23256" windowHeight="12576" xr2:uid="{9307037D-144F-4C2B-93D0-92A00E2D57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H68" i="1" l="1"/>
  <c r="H69" i="1"/>
  <c r="I67" i="1"/>
  <c r="K79" i="1" s="1"/>
  <c r="H67" i="1"/>
  <c r="H54" i="1"/>
  <c r="H53" i="1"/>
  <c r="K31" i="1"/>
  <c r="I25" i="1"/>
  <c r="I69" i="1" s="1"/>
  <c r="I20" i="1"/>
  <c r="K38" i="1" s="1"/>
  <c r="I7" i="1"/>
  <c r="I26" i="1" s="1"/>
  <c r="I54" i="1" s="1"/>
  <c r="I53" i="1" l="1"/>
  <c r="I21" i="1"/>
  <c r="K33" i="1" s="1"/>
  <c r="K40" i="1" s="1"/>
  <c r="K35" i="1" s="1"/>
  <c r="K42" i="1" s="1"/>
  <c r="K37" i="1" s="1"/>
  <c r="K32" i="1" s="1"/>
  <c r="K39" i="1" s="1"/>
  <c r="K34" i="1" s="1"/>
  <c r="K41" i="1" s="1"/>
  <c r="K36" i="1" s="1"/>
  <c r="K43" i="1" s="1"/>
  <c r="K45" i="1" s="1"/>
  <c r="I60" i="1" s="1"/>
  <c r="I68" i="1" s="1"/>
  <c r="I70" i="1" s="1"/>
  <c r="K74" i="1" s="1"/>
  <c r="K81" i="1" s="1"/>
  <c r="K76" i="1" s="1"/>
  <c r="K83" i="1" s="1"/>
  <c r="K78" i="1" s="1"/>
  <c r="K73" i="1" s="1"/>
  <c r="K80" i="1" s="1"/>
  <c r="K75" i="1" s="1"/>
  <c r="K82" i="1" s="1"/>
  <c r="K77" i="1" s="1"/>
  <c r="K84" i="1" s="1"/>
  <c r="E13" i="1"/>
  <c r="F13" i="1" s="1"/>
  <c r="E12" i="1"/>
  <c r="E11" i="1"/>
  <c r="E10" i="1"/>
  <c r="F10" i="1" s="1"/>
  <c r="F11" i="1" l="1"/>
  <c r="F12" i="1"/>
</calcChain>
</file>

<file path=xl/sharedStrings.xml><?xml version="1.0" encoding="utf-8"?>
<sst xmlns="http://schemas.openxmlformats.org/spreadsheetml/2006/main" count="84" uniqueCount="60">
  <si>
    <t>C</t>
  </si>
  <si>
    <t>D</t>
  </si>
  <si>
    <t>F</t>
  </si>
  <si>
    <t>G</t>
  </si>
  <si>
    <t>Pure</t>
  </si>
  <si>
    <t>Tempered</t>
  </si>
  <si>
    <t>Syntonic comma</t>
  </si>
  <si>
    <t>C-G remains pure</t>
  </si>
  <si>
    <t>C-D narrowed by 1/3 Syntonic comma</t>
  </si>
  <si>
    <t>F-G narrowed by 1/3 Syntonic comma</t>
  </si>
  <si>
    <t>D-F widened by 2/3 Syntonic comma</t>
  </si>
  <si>
    <t>Roshan Kakiya's Well Temperament Completely Solves the Just Intonation Dilemma</t>
  </si>
  <si>
    <t>C-G (Pure Fifth)</t>
  </si>
  <si>
    <t>G-D (Tempered Fourth)</t>
  </si>
  <si>
    <t>D-A (Pure Fifth)</t>
  </si>
  <si>
    <t>A-E (Tempered Fourth)</t>
  </si>
  <si>
    <t>E-B (Pure Fifth)</t>
  </si>
  <si>
    <t>B-F# (Tempered Fourth)</t>
  </si>
  <si>
    <t>F#-C# (Pure Fourth)</t>
  </si>
  <si>
    <t>C#-G# (Tempered Fifth)</t>
  </si>
  <si>
    <t>G#-D# (Pure Fourth)</t>
  </si>
  <si>
    <t>D#-A# (Tempered Fifth)</t>
  </si>
  <si>
    <t>A#-F (Pure Fourth)</t>
  </si>
  <si>
    <t>F-C (Tempered Fifth)</t>
  </si>
  <si>
    <t>Pure Fifth</t>
  </si>
  <si>
    <t>Pure Fourth</t>
  </si>
  <si>
    <t>Tempered Fourth</t>
  </si>
  <si>
    <t>Fifth-Fourth relationship = Pure Fifth-Tempered Fourth = C-G-D-A-E-B-F#</t>
  </si>
  <si>
    <t>Tempered Fifth</t>
  </si>
  <si>
    <t>C#</t>
  </si>
  <si>
    <t>D#</t>
  </si>
  <si>
    <t>E</t>
  </si>
  <si>
    <t>F#</t>
  </si>
  <si>
    <t>G#</t>
  </si>
  <si>
    <t>A</t>
  </si>
  <si>
    <t>A#</t>
  </si>
  <si>
    <t>B</t>
  </si>
  <si>
    <t>Fourth-Fifth relationship = Pure Fourth-Tempered Fifth = F#-C#-G#-D#-A#-F-C</t>
  </si>
  <si>
    <t>Diaschisma</t>
  </si>
  <si>
    <t>Step 2: Establish the Fifth-Fourth relationship and the Fourth-Fifth relationship</t>
  </si>
  <si>
    <t>Step 3: Use the relationships established in Step 2 to create a temperament</t>
  </si>
  <si>
    <t>Step 1: Correct the Syntonic comma</t>
  </si>
  <si>
    <t>creation of another comma called the Diaschisma which has a value of 19.55 cents (1200 cents - 1180.45 cents).</t>
  </si>
  <si>
    <t>Step 4: Correcting the Diaschisma</t>
  </si>
  <si>
    <t xml:space="preserve">There are 6 Pure Fifths and 6 Tempered Fifths. The Circle of Fifths is not complete because of the Diaschisma. </t>
  </si>
  <si>
    <t>The 6 Pure Fifths can remain intact. Each of the 6 Tempered Fifths must be widened in order to correct the</t>
  </si>
  <si>
    <t>Diaschisma. The Diaschisma can be corrected by widening each Tempered Fifth by 1/6 Diaschisma.</t>
  </si>
  <si>
    <t>Revised Tempered Fifth</t>
  </si>
  <si>
    <t>G-D (Revised Tempered Fourth)</t>
  </si>
  <si>
    <t>A-E (Revised Tempered Fourth)</t>
  </si>
  <si>
    <t>B-F# (Revised Tempered Fourth)</t>
  </si>
  <si>
    <t>C#-G# (Revised Tempered Fifth)</t>
  </si>
  <si>
    <t>D#-A# (Revised Tempered Fifth)</t>
  </si>
  <si>
    <t>Revised Tempered Fourth</t>
  </si>
  <si>
    <t>F-C (Revised Tempered Fifth)</t>
  </si>
  <si>
    <t>Step 5: Producing the Final Temperament</t>
  </si>
  <si>
    <t>Here is a list of all the intervals that are needed to produce the Final Temperament:</t>
  </si>
  <si>
    <t>Conclusion: Roshan Kakiya's Well Temperament Completely Solves the Just Intonation Dilemma.</t>
  </si>
  <si>
    <t>The Final Temperament is Roshan Kakiya's Well Temperament!</t>
  </si>
  <si>
    <t>The Octave should have a value of 1200 cents. However, the correction of the Syntonic comma has led to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</si>
</sst>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5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2" fontId="1" fillId="0" borderId="0" xfId="0" applyNumberFormat="1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1" xfId="0" applyBorder="1"/>
    <xf numFmtId="2" fontId="0" fillId="0" borderId="1" xfId="0" applyNumberForma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4D28-CBB2-4E56-B6BB-BD30015A7E30}">
  <dimension ref="C2:U109"/>
  <sheetViews>
    <sheetView tabSelected="1" topLeftCell="A43" workbookViewId="0">
      <selection activeCell="F47" sqref="F47"/>
    </sheetView>
  </sheetViews>
  <sheetFormatPr defaultRowHeight="15" x14ac:dyDescent="0.25"/>
  <cols>
    <col min="6" max="6" width="9.453125" bestFit="1" customWidth="1"/>
    <col min="8" max="8" width="27.6328125" bestFit="1" customWidth="1"/>
    <col min="9" max="9" width="6.36328125" bestFit="1" customWidth="1"/>
    <col min="10" max="10" width="10.6328125" bestFit="1" customWidth="1"/>
  </cols>
  <sheetData>
    <row r="2" spans="4:17" ht="24.6" x14ac:dyDescent="0.25">
      <c r="D2" s="14" t="s">
        <v>11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5"/>
      <c r="Q2" s="5"/>
    </row>
    <row r="5" spans="4:17" ht="19.2" x14ac:dyDescent="0.25">
      <c r="D5" s="15" t="s">
        <v>41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8"/>
      <c r="Q5" s="8"/>
    </row>
    <row r="7" spans="4:17" ht="15.6" x14ac:dyDescent="0.3">
      <c r="H7" s="9" t="s">
        <v>6</v>
      </c>
      <c r="I7" s="16">
        <f>1200*LOG(6/5, 2) - 1200*LOG(32/27, 2)</f>
        <v>21.506289596714907</v>
      </c>
      <c r="J7" s="16"/>
      <c r="K7" s="2"/>
    </row>
    <row r="9" spans="4:17" ht="15.6" x14ac:dyDescent="0.25">
      <c r="E9" s="4" t="s">
        <v>4</v>
      </c>
      <c r="F9" s="4" t="s">
        <v>5</v>
      </c>
    </row>
    <row r="10" spans="4:17" x14ac:dyDescent="0.25">
      <c r="D10" t="s">
        <v>0</v>
      </c>
      <c r="E10" s="1">
        <f>1200*LOG(1/1, 2)</f>
        <v>0</v>
      </c>
      <c r="F10" s="1">
        <f>E10</f>
        <v>0</v>
      </c>
      <c r="G10" s="17" t="s">
        <v>7</v>
      </c>
      <c r="H10" s="17"/>
      <c r="I10" s="17" t="s">
        <v>8</v>
      </c>
      <c r="J10" s="17"/>
      <c r="K10" s="17"/>
      <c r="L10" s="17"/>
    </row>
    <row r="11" spans="4:17" x14ac:dyDescent="0.25">
      <c r="D11" t="s">
        <v>1</v>
      </c>
      <c r="E11" s="1">
        <f>1200*LOG(9/8, 2)</f>
        <v>203.91000173077484</v>
      </c>
      <c r="F11" s="1">
        <f>E11 - I7/3</f>
        <v>196.74123853186987</v>
      </c>
      <c r="G11" s="17"/>
      <c r="H11" s="17"/>
      <c r="I11" s="17"/>
      <c r="J11" s="17"/>
      <c r="K11" s="17"/>
      <c r="L11" s="17"/>
      <c r="M11" s="17" t="s">
        <v>10</v>
      </c>
      <c r="N11" s="17"/>
      <c r="O11" s="17"/>
      <c r="P11" s="17"/>
    </row>
    <row r="12" spans="4:17" x14ac:dyDescent="0.25">
      <c r="D12" t="s">
        <v>2</v>
      </c>
      <c r="E12" s="1">
        <f>1200*LOG(4/3, 2)</f>
        <v>498.04499913461245</v>
      </c>
      <c r="F12" s="1">
        <f>E12 + I7/3</f>
        <v>505.21376233351742</v>
      </c>
      <c r="G12" s="17"/>
      <c r="H12" s="17"/>
      <c r="I12" s="17" t="s">
        <v>9</v>
      </c>
      <c r="J12" s="17"/>
      <c r="K12" s="17"/>
      <c r="L12" s="17"/>
      <c r="M12" s="17"/>
      <c r="N12" s="17"/>
      <c r="O12" s="17"/>
      <c r="P12" s="17"/>
    </row>
    <row r="13" spans="4:17" x14ac:dyDescent="0.25">
      <c r="D13" t="s">
        <v>3</v>
      </c>
      <c r="E13" s="1">
        <f>1200*LOG(3/2, 2)</f>
        <v>701.95500086538743</v>
      </c>
      <c r="F13" s="1">
        <f>E13</f>
        <v>701.95500086538743</v>
      </c>
      <c r="G13" s="17"/>
      <c r="H13" s="17"/>
      <c r="I13" s="17"/>
      <c r="J13" s="17"/>
      <c r="K13" s="17"/>
      <c r="L13" s="17"/>
    </row>
    <row r="16" spans="4:17" ht="19.2" x14ac:dyDescent="0.25">
      <c r="D16" s="15" t="s">
        <v>39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8"/>
      <c r="Q16" s="8"/>
    </row>
    <row r="18" spans="4:17" x14ac:dyDescent="0.25">
      <c r="G18" t="s">
        <v>27</v>
      </c>
    </row>
    <row r="20" spans="4:17" x14ac:dyDescent="0.25">
      <c r="H20" s="3" t="s">
        <v>24</v>
      </c>
      <c r="I20" s="1">
        <f>1200*LOG(3/2, 2)</f>
        <v>701.95500086538743</v>
      </c>
      <c r="K20" s="1"/>
    </row>
    <row r="21" spans="4:17" x14ac:dyDescent="0.25">
      <c r="H21" s="3" t="s">
        <v>26</v>
      </c>
      <c r="I21" s="1">
        <f xml:space="preserve"> 1200*LOG(4/3, 2) + I7/3</f>
        <v>505.21376233351742</v>
      </c>
      <c r="K21" s="1"/>
    </row>
    <row r="23" spans="4:17" x14ac:dyDescent="0.25">
      <c r="G23" t="s">
        <v>37</v>
      </c>
      <c r="I23" s="1"/>
    </row>
    <row r="25" spans="4:17" x14ac:dyDescent="0.25">
      <c r="H25" t="s">
        <v>25</v>
      </c>
      <c r="I25" s="1">
        <f>1200*LOG(4/3, 2)</f>
        <v>498.04499913461245</v>
      </c>
    </row>
    <row r="26" spans="4:17" x14ac:dyDescent="0.25">
      <c r="H26" t="s">
        <v>28</v>
      </c>
      <c r="I26" s="1">
        <f>1200*LOG(3/2, 2) - I7/3</f>
        <v>694.78623766648252</v>
      </c>
    </row>
    <row r="29" spans="4:17" ht="19.2" x14ac:dyDescent="0.25">
      <c r="D29" s="15" t="s">
        <v>40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8"/>
      <c r="Q29" s="8"/>
    </row>
    <row r="31" spans="4:17" x14ac:dyDescent="0.25">
      <c r="H31" t="s">
        <v>12</v>
      </c>
      <c r="J31" s="10" t="s">
        <v>0</v>
      </c>
      <c r="K31" s="11">
        <f>1200*LOG(1/1, 2)</f>
        <v>0</v>
      </c>
    </row>
    <row r="32" spans="4:17" x14ac:dyDescent="0.25">
      <c r="H32" t="s">
        <v>13</v>
      </c>
      <c r="J32" s="10" t="s">
        <v>29</v>
      </c>
      <c r="K32" s="11">
        <f>K37 - I25</f>
        <v>92.178716460997521</v>
      </c>
    </row>
    <row r="33" spans="6:11" x14ac:dyDescent="0.25">
      <c r="H33" t="s">
        <v>14</v>
      </c>
      <c r="J33" s="10" t="s">
        <v>1</v>
      </c>
      <c r="K33" s="11">
        <f>K38 - I21</f>
        <v>196.74123853187001</v>
      </c>
    </row>
    <row r="34" spans="6:11" x14ac:dyDescent="0.25">
      <c r="H34" t="s">
        <v>15</v>
      </c>
      <c r="J34" s="10" t="s">
        <v>30</v>
      </c>
      <c r="K34" s="11">
        <f>K39 - I25</f>
        <v>288.91995499286759</v>
      </c>
    </row>
    <row r="35" spans="6:11" x14ac:dyDescent="0.25">
      <c r="H35" t="s">
        <v>16</v>
      </c>
      <c r="J35" s="10" t="s">
        <v>31</v>
      </c>
      <c r="K35" s="11">
        <f>K40 - I21</f>
        <v>393.48247706373996</v>
      </c>
    </row>
    <row r="36" spans="6:11" x14ac:dyDescent="0.25">
      <c r="H36" t="s">
        <v>17</v>
      </c>
      <c r="J36" s="10" t="s">
        <v>2</v>
      </c>
      <c r="K36" s="11">
        <f>K41 - I25</f>
        <v>485.66119352473766</v>
      </c>
    </row>
    <row r="37" spans="6:11" x14ac:dyDescent="0.25">
      <c r="H37" t="s">
        <v>18</v>
      </c>
      <c r="J37" s="10" t="s">
        <v>32</v>
      </c>
      <c r="K37" s="11">
        <f>K42 - I21</f>
        <v>590.22371559560997</v>
      </c>
    </row>
    <row r="38" spans="6:11" x14ac:dyDescent="0.25">
      <c r="H38" t="s">
        <v>19</v>
      </c>
      <c r="J38" s="10" t="s">
        <v>3</v>
      </c>
      <c r="K38" s="11">
        <f>I20</f>
        <v>701.95500086538743</v>
      </c>
    </row>
    <row r="39" spans="6:11" x14ac:dyDescent="0.25">
      <c r="H39" t="s">
        <v>20</v>
      </c>
      <c r="J39" s="10" t="s">
        <v>33</v>
      </c>
      <c r="K39" s="11">
        <f>K32 + I26</f>
        <v>786.96495412748004</v>
      </c>
    </row>
    <row r="40" spans="6:11" x14ac:dyDescent="0.25">
      <c r="H40" t="s">
        <v>21</v>
      </c>
      <c r="J40" s="10" t="s">
        <v>34</v>
      </c>
      <c r="K40" s="11">
        <f>K33 + I20</f>
        <v>898.69623939725739</v>
      </c>
    </row>
    <row r="41" spans="6:11" x14ac:dyDescent="0.25">
      <c r="H41" t="s">
        <v>22</v>
      </c>
      <c r="J41" s="10" t="s">
        <v>35</v>
      </c>
      <c r="K41" s="11">
        <f>K34 + I26</f>
        <v>983.70619265935011</v>
      </c>
    </row>
    <row r="42" spans="6:11" x14ac:dyDescent="0.25">
      <c r="H42" t="s">
        <v>23</v>
      </c>
      <c r="J42" s="10" t="s">
        <v>36</v>
      </c>
      <c r="K42" s="11">
        <f>K35 + I20</f>
        <v>1095.4374779291275</v>
      </c>
    </row>
    <row r="43" spans="6:11" x14ac:dyDescent="0.25">
      <c r="J43" s="10" t="s">
        <v>0</v>
      </c>
      <c r="K43" s="11">
        <f>K36 + I26</f>
        <v>1180.4474311912202</v>
      </c>
    </row>
    <row r="45" spans="6:11" ht="15.6" x14ac:dyDescent="0.3">
      <c r="J45" s="6" t="s">
        <v>38</v>
      </c>
      <c r="K45" s="7">
        <f>1200*LOG(2/1, 2) - K43</f>
        <v>19.552568808779824</v>
      </c>
    </row>
    <row r="47" spans="6:11" x14ac:dyDescent="0.25">
      <c r="F47" t="s">
        <v>59</v>
      </c>
    </row>
    <row r="48" spans="6:11" x14ac:dyDescent="0.25">
      <c r="F48" t="s">
        <v>42</v>
      </c>
    </row>
    <row r="51" spans="4:17" ht="19.2" x14ac:dyDescent="0.25">
      <c r="D51" s="15" t="s">
        <v>43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8"/>
      <c r="Q51" s="8"/>
    </row>
    <row r="53" spans="4:17" x14ac:dyDescent="0.25">
      <c r="H53" t="str">
        <f>H20</f>
        <v>Pure Fifth</v>
      </c>
      <c r="I53" s="1">
        <f>I20</f>
        <v>701.95500086538743</v>
      </c>
    </row>
    <row r="54" spans="4:17" x14ac:dyDescent="0.25">
      <c r="H54" t="str">
        <f>H26</f>
        <v>Tempered Fifth</v>
      </c>
      <c r="I54" s="1">
        <f>I26</f>
        <v>694.78623766648252</v>
      </c>
    </row>
    <row r="56" spans="4:17" x14ac:dyDescent="0.25">
      <c r="F56" t="s">
        <v>44</v>
      </c>
    </row>
    <row r="57" spans="4:17" x14ac:dyDescent="0.25">
      <c r="F57" t="s">
        <v>45</v>
      </c>
    </row>
    <row r="58" spans="4:17" x14ac:dyDescent="0.25">
      <c r="F58" t="s">
        <v>46</v>
      </c>
    </row>
    <row r="60" spans="4:17" x14ac:dyDescent="0.25">
      <c r="H60" t="s">
        <v>47</v>
      </c>
      <c r="I60" s="1">
        <f>I54 + K45/6</f>
        <v>698.04499913461245</v>
      </c>
    </row>
    <row r="63" spans="4:17" ht="19.2" x14ac:dyDescent="0.25">
      <c r="D63" s="15" t="s">
        <v>55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2"/>
    </row>
    <row r="65" spans="7:11" x14ac:dyDescent="0.25">
      <c r="G65" t="s">
        <v>56</v>
      </c>
    </row>
    <row r="66" spans="7:11" x14ac:dyDescent="0.25">
      <c r="I66" s="1"/>
    </row>
    <row r="67" spans="7:11" x14ac:dyDescent="0.25">
      <c r="H67" t="str">
        <f>H20</f>
        <v>Pure Fifth</v>
      </c>
      <c r="I67" s="1">
        <f>I20</f>
        <v>701.95500086538743</v>
      </c>
    </row>
    <row r="68" spans="7:11" x14ac:dyDescent="0.25">
      <c r="H68" t="str">
        <f>H60</f>
        <v>Revised Tempered Fifth</v>
      </c>
      <c r="I68" s="1">
        <f>I60</f>
        <v>698.04499913461245</v>
      </c>
    </row>
    <row r="69" spans="7:11" x14ac:dyDescent="0.25">
      <c r="H69" t="str">
        <f>H25</f>
        <v>Pure Fourth</v>
      </c>
      <c r="I69" s="1">
        <f>I25</f>
        <v>498.04499913461245</v>
      </c>
    </row>
    <row r="70" spans="7:11" x14ac:dyDescent="0.25">
      <c r="H70" t="s">
        <v>53</v>
      </c>
      <c r="I70" s="1">
        <f>1200*LOG(2/1, 2) - I68</f>
        <v>501.95500086538755</v>
      </c>
    </row>
    <row r="72" spans="7:11" x14ac:dyDescent="0.25">
      <c r="H72" t="s">
        <v>12</v>
      </c>
      <c r="J72" s="10" t="s">
        <v>0</v>
      </c>
      <c r="K72" s="11">
        <f>1200*LOG(1/1, 2)</f>
        <v>0</v>
      </c>
    </row>
    <row r="73" spans="7:11" x14ac:dyDescent="0.25">
      <c r="H73" t="s">
        <v>48</v>
      </c>
      <c r="J73" s="10" t="s">
        <v>29</v>
      </c>
      <c r="K73" s="11">
        <f>K78 - I69</f>
        <v>101.95500086538732</v>
      </c>
    </row>
    <row r="74" spans="7:11" x14ac:dyDescent="0.25">
      <c r="H74" t="s">
        <v>14</v>
      </c>
      <c r="J74" s="10" t="s">
        <v>1</v>
      </c>
      <c r="K74" s="11">
        <f>K79 - I70</f>
        <v>199.99999999999989</v>
      </c>
    </row>
    <row r="75" spans="7:11" x14ac:dyDescent="0.25">
      <c r="H75" t="s">
        <v>49</v>
      </c>
      <c r="J75" s="10" t="s">
        <v>30</v>
      </c>
      <c r="K75" s="11">
        <f>K80 - I69</f>
        <v>301.95500086538732</v>
      </c>
    </row>
    <row r="76" spans="7:11" x14ac:dyDescent="0.25">
      <c r="H76" t="s">
        <v>16</v>
      </c>
      <c r="J76" s="10" t="s">
        <v>31</v>
      </c>
      <c r="K76" s="11">
        <f>K81 - I70</f>
        <v>399.99999999999977</v>
      </c>
    </row>
    <row r="77" spans="7:11" x14ac:dyDescent="0.25">
      <c r="H77" t="s">
        <v>50</v>
      </c>
      <c r="J77" s="10" t="s">
        <v>2</v>
      </c>
      <c r="K77" s="11">
        <f>K82 - I69</f>
        <v>501.95500086538732</v>
      </c>
    </row>
    <row r="78" spans="7:11" x14ac:dyDescent="0.25">
      <c r="H78" t="s">
        <v>18</v>
      </c>
      <c r="J78" s="10" t="s">
        <v>32</v>
      </c>
      <c r="K78" s="11">
        <f>K83 - I70</f>
        <v>599.99999999999977</v>
      </c>
    </row>
    <row r="79" spans="7:11" x14ac:dyDescent="0.25">
      <c r="H79" t="s">
        <v>51</v>
      </c>
      <c r="J79" s="10" t="s">
        <v>3</v>
      </c>
      <c r="K79" s="11">
        <f>I67</f>
        <v>701.95500086538743</v>
      </c>
    </row>
    <row r="80" spans="7:11" x14ac:dyDescent="0.25">
      <c r="H80" t="s">
        <v>20</v>
      </c>
      <c r="J80" s="10" t="s">
        <v>33</v>
      </c>
      <c r="K80" s="11">
        <f>K73 + I68</f>
        <v>799.99999999999977</v>
      </c>
    </row>
    <row r="81" spans="3:16" x14ac:dyDescent="0.25">
      <c r="H81" t="s">
        <v>52</v>
      </c>
      <c r="J81" s="10" t="s">
        <v>34</v>
      </c>
      <c r="K81" s="11">
        <f>K74 + I67</f>
        <v>901.95500086538732</v>
      </c>
    </row>
    <row r="82" spans="3:16" x14ac:dyDescent="0.25">
      <c r="H82" t="s">
        <v>22</v>
      </c>
      <c r="J82" s="10" t="s">
        <v>35</v>
      </c>
      <c r="K82" s="11">
        <f>K75 + I68</f>
        <v>999.99999999999977</v>
      </c>
    </row>
    <row r="83" spans="3:16" x14ac:dyDescent="0.25">
      <c r="H83" t="s">
        <v>54</v>
      </c>
      <c r="J83" s="10" t="s">
        <v>36</v>
      </c>
      <c r="K83" s="11">
        <f>K76 + I67</f>
        <v>1101.9550008653873</v>
      </c>
    </row>
    <row r="84" spans="3:16" x14ac:dyDescent="0.25">
      <c r="J84" s="10" t="s">
        <v>0</v>
      </c>
      <c r="K84" s="11">
        <f>K77 + I68</f>
        <v>1199.9999999999998</v>
      </c>
    </row>
    <row r="86" spans="3:16" ht="24.6" x14ac:dyDescent="0.25">
      <c r="D86" s="13" t="s">
        <v>58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8" spans="3:16" ht="24.6" x14ac:dyDescent="0.25">
      <c r="C88" s="13" t="s">
        <v>57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109" spans="8:21" ht="15" customHeight="1" x14ac:dyDescent="0.2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</sheetData>
  <mergeCells count="13">
    <mergeCell ref="C88:P88"/>
    <mergeCell ref="D2:O2"/>
    <mergeCell ref="D16:O16"/>
    <mergeCell ref="D5:O5"/>
    <mergeCell ref="I7:J7"/>
    <mergeCell ref="D29:O29"/>
    <mergeCell ref="D51:O51"/>
    <mergeCell ref="D63:O63"/>
    <mergeCell ref="D86:O86"/>
    <mergeCell ref="G10:H13"/>
    <mergeCell ref="I10:L11"/>
    <mergeCell ref="I12:L13"/>
    <mergeCell ref="M11:P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2018-12-06T12:54:54Z</dcterms:created>
  <dcterms:modified xsi:type="dcterms:W3CDTF">2019-03-07T12:35:20Z</dcterms:modified>
</cp:coreProperties>
</file>