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esktop\"/>
    </mc:Choice>
  </mc:AlternateContent>
  <xr:revisionPtr revIDLastSave="0" documentId="13_ncr:1_{E0BC4C5B-093A-4E01-94C3-87758EB471B1}" xr6:coauthVersionLast="44" xr6:coauthVersionMax="44" xr10:uidLastSave="{00000000-0000-0000-0000-000000000000}"/>
  <bookViews>
    <workbookView xWindow="-108" yWindow="-108" windowWidth="23256" windowHeight="12576" xr2:uid="{6CDA6FD0-98E1-4CC9-B257-BA7CEC4930E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3" i="1" l="1"/>
  <c r="J71" i="1" s="1"/>
  <c r="J59" i="1" s="1"/>
  <c r="J84" i="1"/>
  <c r="J72" i="1" s="1"/>
  <c r="J60" i="1" s="1"/>
  <c r="J85" i="1"/>
  <c r="J73" i="1" s="1"/>
  <c r="J61" i="1" s="1"/>
  <c r="J86" i="1"/>
  <c r="J74" i="1" s="1"/>
  <c r="J62" i="1" s="1"/>
  <c r="J87" i="1"/>
  <c r="J75" i="1" s="1"/>
  <c r="J63" i="1" s="1"/>
  <c r="J88" i="1"/>
  <c r="J76" i="1" s="1"/>
  <c r="J64" i="1" s="1"/>
  <c r="J89" i="1"/>
  <c r="J77" i="1" s="1"/>
  <c r="J65" i="1" s="1"/>
  <c r="J90" i="1"/>
  <c r="J78" i="1" s="1"/>
  <c r="J66" i="1" s="1"/>
  <c r="J91" i="1"/>
  <c r="J79" i="1" s="1"/>
  <c r="J67" i="1" s="1"/>
  <c r="J92" i="1"/>
  <c r="J80" i="1" s="1"/>
  <c r="J68" i="1" s="1"/>
  <c r="J93" i="1"/>
  <c r="J81" i="1" s="1"/>
  <c r="J69" i="1" s="1"/>
  <c r="J57" i="1" s="1"/>
  <c r="J94" i="1"/>
  <c r="J82" i="1" s="1"/>
  <c r="J70" i="1" s="1"/>
  <c r="J58" i="1" s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95" i="1"/>
  <c r="J109" i="1"/>
  <c r="J108" i="1"/>
  <c r="J107" i="1"/>
  <c r="J106" i="1"/>
  <c r="J104" i="1"/>
  <c r="J103" i="1"/>
  <c r="J102" i="1"/>
  <c r="J101" i="1"/>
  <c r="J100" i="1"/>
  <c r="J99" i="1"/>
  <c r="J98" i="1"/>
  <c r="J97" i="1"/>
  <c r="J96" i="1" l="1"/>
  <c r="J25" i="1"/>
  <c r="J41" i="1" s="1"/>
  <c r="J13" i="1" l="1"/>
  <c r="J11" i="1"/>
  <c r="J7" i="1"/>
  <c r="J9" i="1" s="1"/>
  <c r="J3" i="1"/>
  <c r="J5" i="1" s="1"/>
  <c r="J19" i="1" l="1"/>
  <c r="J17" i="1"/>
  <c r="J21" i="1"/>
  <c r="J15" i="1"/>
  <c r="J32" i="1" s="1"/>
  <c r="J27" i="1" l="1"/>
  <c r="J48" i="1"/>
  <c r="J43" i="1" l="1"/>
  <c r="J34" i="1"/>
  <c r="J29" i="1" s="1"/>
  <c r="J36" i="1" s="1"/>
  <c r="J31" i="1" s="1"/>
  <c r="J26" i="1" s="1"/>
  <c r="J50" i="1"/>
  <c r="J42" i="1" l="1"/>
  <c r="J33" i="1"/>
  <c r="J28" i="1" s="1"/>
  <c r="J35" i="1" s="1"/>
  <c r="J30" i="1" s="1"/>
  <c r="J37" i="1" s="1"/>
  <c r="J45" i="1"/>
  <c r="J52" i="1" l="1"/>
  <c r="J47" i="1" l="1"/>
  <c r="J49" i="1" l="1"/>
  <c r="J44" i="1" l="1"/>
  <c r="J51" i="1" l="1"/>
  <c r="J46" i="1" l="1"/>
  <c r="J53" i="1"/>
</calcChain>
</file>

<file path=xl/sharedStrings.xml><?xml version="1.0" encoding="utf-8"?>
<sst xmlns="http://schemas.openxmlformats.org/spreadsheetml/2006/main" count="138" uniqueCount="115">
  <si>
    <t>Pure Fifth</t>
  </si>
  <si>
    <t>cents</t>
  </si>
  <si>
    <t>Pure Fourth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</si>
  <si>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</si>
  <si>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</si>
  <si>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</si>
  <si>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</si>
  <si>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</si>
  <si>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</si>
  <si>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</si>
  <si>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</si>
  <si>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</si>
  <si>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</si>
  <si>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</si>
  <si>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</si>
  <si>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>Offsets in Cents from Pure Octave Equal Temperament</t>
  </si>
  <si>
    <t>Syntonic comma</t>
  </si>
  <si>
    <t>1/4 Syntonic comma</t>
  </si>
  <si>
    <t>Schisma</t>
  </si>
  <si>
    <t>1/8 Schisma</t>
  </si>
  <si>
    <t>Flattened Fifth (1/4 Syntonic comma)</t>
  </si>
  <si>
    <t>Sharpened Fourth (1/4 Syntonic comma)</t>
  </si>
  <si>
    <t>Flattened Fifth (1/8 Schisma)</t>
  </si>
  <si>
    <t>Sharpened Fourth (1/8 Schisma)</t>
  </si>
  <si>
    <t>Cents</t>
  </si>
  <si>
    <t>A0</t>
  </si>
  <si>
    <t>A#0</t>
  </si>
  <si>
    <t>B0</t>
  </si>
  <si>
    <t>C1</t>
  </si>
  <si>
    <t>C#1</t>
  </si>
  <si>
    <t>D1</t>
  </si>
  <si>
    <t>D#1</t>
  </si>
  <si>
    <t>E1</t>
  </si>
  <si>
    <t>F1</t>
  </si>
  <si>
    <t>F#1</t>
  </si>
  <si>
    <t>G1</t>
  </si>
  <si>
    <t>G#1</t>
  </si>
  <si>
    <t>A1</t>
  </si>
  <si>
    <t>A#1</t>
  </si>
  <si>
    <t>B1</t>
  </si>
  <si>
    <t>C2</t>
  </si>
  <si>
    <t>C#2</t>
  </si>
  <si>
    <t>D2</t>
  </si>
  <si>
    <t>D#2</t>
  </si>
  <si>
    <t>E2</t>
  </si>
  <si>
    <t>F2</t>
  </si>
  <si>
    <t>F#2</t>
  </si>
  <si>
    <t>G2</t>
  </si>
  <si>
    <t>G#2</t>
  </si>
  <si>
    <t>A2</t>
  </si>
  <si>
    <t>A#2</t>
  </si>
  <si>
    <t>B2</t>
  </si>
  <si>
    <t>C3</t>
  </si>
  <si>
    <t>C#3</t>
  </si>
  <si>
    <t>D3</t>
  </si>
  <si>
    <t>D#3</t>
  </si>
  <si>
    <t>E3</t>
  </si>
  <si>
    <t>F3</t>
  </si>
  <si>
    <t>F#3</t>
  </si>
  <si>
    <t>G3</t>
  </si>
  <si>
    <t>G#3</t>
  </si>
  <si>
    <t>A3</t>
  </si>
  <si>
    <t>A#3</t>
  </si>
  <si>
    <t>B3</t>
  </si>
  <si>
    <t>C4</t>
  </si>
  <si>
    <t>C#4</t>
  </si>
  <si>
    <t>D4</t>
  </si>
  <si>
    <t>D#4</t>
  </si>
  <si>
    <t>E4</t>
  </si>
  <si>
    <t>F4</t>
  </si>
  <si>
    <t>F#4</t>
  </si>
  <si>
    <t>G4</t>
  </si>
  <si>
    <t>G#4</t>
  </si>
  <si>
    <t>A4</t>
  </si>
  <si>
    <t>A#4</t>
  </si>
  <si>
    <t>B4</t>
  </si>
  <si>
    <t>C5</t>
  </si>
  <si>
    <t>C#5</t>
  </si>
  <si>
    <t>D5</t>
  </si>
  <si>
    <t>D#5</t>
  </si>
  <si>
    <t>E5</t>
  </si>
  <si>
    <t>F5</t>
  </si>
  <si>
    <t>F#5</t>
  </si>
  <si>
    <t>G5</t>
  </si>
  <si>
    <t>G#5</t>
  </si>
  <si>
    <t>A5</t>
  </si>
  <si>
    <t>A#5</t>
  </si>
  <si>
    <t>B5</t>
  </si>
  <si>
    <t>C6</t>
  </si>
  <si>
    <t>C#6</t>
  </si>
  <si>
    <t>D6</t>
  </si>
  <si>
    <t>D#6</t>
  </si>
  <si>
    <t>E6</t>
  </si>
  <si>
    <t>F6</t>
  </si>
  <si>
    <t>F#6</t>
  </si>
  <si>
    <t>G6</t>
  </si>
  <si>
    <t>G#6</t>
  </si>
  <si>
    <t>A6</t>
  </si>
  <si>
    <t>A#6</t>
  </si>
  <si>
    <t>B6</t>
  </si>
  <si>
    <t>C7</t>
  </si>
  <si>
    <t>C#7</t>
  </si>
  <si>
    <t>D7</t>
  </si>
  <si>
    <t>D#7</t>
  </si>
  <si>
    <t>E7</t>
  </si>
  <si>
    <t>F7</t>
  </si>
  <si>
    <t>F#7</t>
  </si>
  <si>
    <t>G7</t>
  </si>
  <si>
    <t>G#7</t>
  </si>
  <si>
    <t>A7</t>
  </si>
  <si>
    <t>A#7</t>
  </si>
  <si>
    <t>B7</t>
  </si>
  <si>
    <t>C8</t>
  </si>
  <si>
    <t>Frequencies in Hz</t>
  </si>
  <si>
    <t>Modified Kirnberger III (1/4 Syntonic Comma and 1/8 Schisma) Cents and Frequencies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</si>
</sst>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2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2" fontId="0" fillId="0" borderId="5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98DE3-0C06-427B-B2BE-3EE9D5E74FA6}">
  <dimension ref="A1:S154"/>
  <sheetViews>
    <sheetView tabSelected="1" workbookViewId="0">
      <selection sqref="A1:S1"/>
    </sheetView>
  </sheetViews>
  <sheetFormatPr defaultRowHeight="15" x14ac:dyDescent="0.25"/>
  <cols>
    <col min="1" max="16384" width="8.7265625" style="1"/>
  </cols>
  <sheetData>
    <row r="1" spans="1:19" ht="31.8" x14ac:dyDescent="0.25">
      <c r="A1" s="26" t="s">
        <v>114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3" spans="1:19" x14ac:dyDescent="0.25">
      <c r="F3" s="3"/>
      <c r="G3" s="3"/>
      <c r="H3" s="23" t="s">
        <v>16</v>
      </c>
      <c r="I3" s="23"/>
      <c r="J3" s="2">
        <f>1200 * (LOG(3/2, 2) - LOG(4/3, 2) + LOG(3/2, 2) - LOG(4/3, 2) - LOG(5/4, 2))</f>
        <v>21.506289596715146</v>
      </c>
      <c r="K3" s="4" t="s">
        <v>1</v>
      </c>
    </row>
    <row r="4" spans="1:19" x14ac:dyDescent="0.25">
      <c r="F4" s="3"/>
      <c r="G4" s="3"/>
      <c r="H4" s="3"/>
      <c r="I4" s="3"/>
      <c r="J4" s="2"/>
      <c r="K4" s="4"/>
    </row>
    <row r="5" spans="1:19" x14ac:dyDescent="0.25">
      <c r="F5" s="3"/>
      <c r="G5" s="3"/>
      <c r="H5" s="23" t="s">
        <v>17</v>
      </c>
      <c r="I5" s="23"/>
      <c r="J5" s="2">
        <f>J3 / 4</f>
        <v>5.3765723991787864</v>
      </c>
      <c r="K5" s="4" t="s">
        <v>1</v>
      </c>
    </row>
    <row r="6" spans="1:19" x14ac:dyDescent="0.25">
      <c r="F6" s="3"/>
      <c r="G6" s="3"/>
      <c r="H6" s="3"/>
      <c r="I6" s="3"/>
      <c r="J6" s="2"/>
      <c r="K6" s="4"/>
    </row>
    <row r="7" spans="1:19" x14ac:dyDescent="0.25">
      <c r="F7" s="3"/>
      <c r="G7" s="3"/>
      <c r="H7" s="23" t="s">
        <v>18</v>
      </c>
      <c r="I7" s="23"/>
      <c r="J7" s="2">
        <f>1200 * ((12 * LOG(3/2, 2) - 7 * LOG(2/1, 2)) - (LOG(3/2, 2) - LOG(4/3, 2) + LOG(3/2, 2) - LOG(4/3, 2) - LOG(5/4, 2)))</f>
        <v>1.9537207879344765</v>
      </c>
      <c r="K7" s="4" t="s">
        <v>1</v>
      </c>
    </row>
    <row r="8" spans="1:19" x14ac:dyDescent="0.25">
      <c r="F8" s="3"/>
      <c r="G8" s="3"/>
      <c r="H8" s="3"/>
      <c r="I8" s="3"/>
      <c r="J8" s="2"/>
      <c r="K8" s="4"/>
    </row>
    <row r="9" spans="1:19" x14ac:dyDescent="0.25">
      <c r="F9" s="3"/>
      <c r="G9" s="3"/>
      <c r="H9" s="23" t="s">
        <v>19</v>
      </c>
      <c r="I9" s="23"/>
      <c r="J9" s="2">
        <f>J7 / 8</f>
        <v>0.24421509849180956</v>
      </c>
      <c r="K9" s="4" t="s">
        <v>1</v>
      </c>
    </row>
    <row r="10" spans="1:19" x14ac:dyDescent="0.25">
      <c r="F10" s="3"/>
      <c r="G10" s="3"/>
      <c r="H10" s="3"/>
      <c r="I10" s="3"/>
      <c r="J10" s="2"/>
      <c r="K10" s="4"/>
    </row>
    <row r="11" spans="1:19" x14ac:dyDescent="0.25">
      <c r="F11" s="3"/>
      <c r="G11" s="3"/>
      <c r="H11" s="23" t="s">
        <v>0</v>
      </c>
      <c r="I11" s="23"/>
      <c r="J11" s="2">
        <f>1200 * LOG(3/2, 2)</f>
        <v>701.95500086538743</v>
      </c>
      <c r="K11" s="4" t="s">
        <v>1</v>
      </c>
    </row>
    <row r="12" spans="1:19" x14ac:dyDescent="0.25">
      <c r="F12" s="3"/>
      <c r="G12" s="3"/>
      <c r="H12" s="3"/>
      <c r="I12" s="3"/>
      <c r="J12" s="2"/>
      <c r="K12" s="4"/>
    </row>
    <row r="13" spans="1:19" x14ac:dyDescent="0.25">
      <c r="F13" s="3"/>
      <c r="G13" s="3"/>
      <c r="H13" s="23" t="s">
        <v>2</v>
      </c>
      <c r="I13" s="23"/>
      <c r="J13" s="2">
        <f>1200 * LOG(4/3, 2)</f>
        <v>498.04499913461245</v>
      </c>
      <c r="K13" s="4" t="s">
        <v>1</v>
      </c>
    </row>
    <row r="14" spans="1:19" x14ac:dyDescent="0.25">
      <c r="F14" s="3"/>
      <c r="G14" s="3"/>
      <c r="H14" s="3"/>
      <c r="I14" s="3"/>
      <c r="J14" s="2"/>
      <c r="K14" s="4"/>
    </row>
    <row r="15" spans="1:19" x14ac:dyDescent="0.25">
      <c r="F15" s="23" t="s">
        <v>20</v>
      </c>
      <c r="G15" s="23"/>
      <c r="H15" s="23"/>
      <c r="I15" s="23"/>
      <c r="J15" s="2">
        <f>J11 - J5</f>
        <v>696.57842846620861</v>
      </c>
      <c r="K15" s="4" t="s">
        <v>1</v>
      </c>
    </row>
    <row r="16" spans="1:19" x14ac:dyDescent="0.25">
      <c r="F16" s="3"/>
      <c r="G16" s="3"/>
      <c r="H16" s="3"/>
      <c r="I16" s="3"/>
      <c r="J16" s="2"/>
      <c r="K16" s="4"/>
    </row>
    <row r="17" spans="5:14" x14ac:dyDescent="0.25">
      <c r="F17" s="23" t="s">
        <v>21</v>
      </c>
      <c r="G17" s="23"/>
      <c r="H17" s="23"/>
      <c r="I17" s="23"/>
      <c r="J17" s="2">
        <f>J13 + J5</f>
        <v>503.42157153379122</v>
      </c>
      <c r="K17" s="4" t="s">
        <v>1</v>
      </c>
    </row>
    <row r="18" spans="5:14" x14ac:dyDescent="0.25">
      <c r="F18" s="3"/>
      <c r="G18" s="3"/>
      <c r="H18" s="3"/>
      <c r="I18" s="3"/>
      <c r="J18" s="5"/>
      <c r="K18" s="4"/>
    </row>
    <row r="19" spans="5:14" x14ac:dyDescent="0.25">
      <c r="F19" s="23" t="s">
        <v>22</v>
      </c>
      <c r="G19" s="23"/>
      <c r="H19" s="23"/>
      <c r="I19" s="23"/>
      <c r="J19" s="2">
        <f>J11 - J9</f>
        <v>701.71078576689558</v>
      </c>
      <c r="K19" s="4" t="s">
        <v>1</v>
      </c>
    </row>
    <row r="20" spans="5:14" x14ac:dyDescent="0.25">
      <c r="F20" s="3"/>
      <c r="G20" s="3"/>
      <c r="H20" s="3"/>
      <c r="I20" s="3"/>
      <c r="J20" s="5"/>
      <c r="K20" s="4"/>
    </row>
    <row r="21" spans="5:14" x14ac:dyDescent="0.25">
      <c r="F21" s="23" t="s">
        <v>23</v>
      </c>
      <c r="G21" s="23"/>
      <c r="H21" s="23"/>
      <c r="I21" s="23"/>
      <c r="J21" s="2">
        <f>J13 + J9</f>
        <v>498.28921423310425</v>
      </c>
      <c r="K21" s="4" t="s">
        <v>1</v>
      </c>
    </row>
    <row r="23" spans="5:14" ht="24.6" x14ac:dyDescent="0.25">
      <c r="E23" s="25" t="s">
        <v>24</v>
      </c>
      <c r="F23" s="25"/>
      <c r="G23" s="25"/>
      <c r="H23" s="25"/>
      <c r="I23" s="25"/>
      <c r="J23" s="25"/>
      <c r="K23" s="25"/>
      <c r="L23" s="25"/>
      <c r="M23" s="25"/>
      <c r="N23" s="25"/>
    </row>
    <row r="25" spans="5:14" x14ac:dyDescent="0.25">
      <c r="I25" s="6" t="s">
        <v>3</v>
      </c>
      <c r="J25" s="7">
        <f>1200 * LOG(1/1, 2)</f>
        <v>0</v>
      </c>
    </row>
    <row r="26" spans="5:14" x14ac:dyDescent="0.25">
      <c r="I26" s="6" t="s">
        <v>4</v>
      </c>
      <c r="J26" s="7">
        <f>J31 - J21</f>
        <v>91.446071165521801</v>
      </c>
    </row>
    <row r="27" spans="5:14" x14ac:dyDescent="0.25">
      <c r="I27" s="6" t="s">
        <v>5</v>
      </c>
      <c r="J27" s="7">
        <f>J32 - J17</f>
        <v>193.15685693241738</v>
      </c>
    </row>
    <row r="28" spans="5:14" x14ac:dyDescent="0.25">
      <c r="I28" s="6" t="s">
        <v>6</v>
      </c>
      <c r="J28" s="7">
        <f>J33 - J21</f>
        <v>294.86764269931319</v>
      </c>
    </row>
    <row r="29" spans="5:14" x14ac:dyDescent="0.25">
      <c r="I29" s="6" t="s">
        <v>7</v>
      </c>
      <c r="J29" s="7">
        <f>J34 - J17</f>
        <v>386.31371386483482</v>
      </c>
    </row>
    <row r="30" spans="5:14" x14ac:dyDescent="0.25">
      <c r="I30" s="6" t="s">
        <v>8</v>
      </c>
      <c r="J30" s="7">
        <f>J35 - J21</f>
        <v>498.28921423310459</v>
      </c>
    </row>
    <row r="31" spans="5:14" x14ac:dyDescent="0.25">
      <c r="I31" s="6" t="s">
        <v>9</v>
      </c>
      <c r="J31" s="7">
        <f>J36 - J21</f>
        <v>589.73528539862605</v>
      </c>
    </row>
    <row r="32" spans="5:14" x14ac:dyDescent="0.25">
      <c r="I32" s="6" t="s">
        <v>10</v>
      </c>
      <c r="J32" s="7">
        <f>J25 + J15</f>
        <v>696.57842846620861</v>
      </c>
    </row>
    <row r="33" spans="5:14" x14ac:dyDescent="0.25">
      <c r="I33" s="6" t="s">
        <v>11</v>
      </c>
      <c r="J33" s="7">
        <f>J26 + J19</f>
        <v>793.15685693241744</v>
      </c>
    </row>
    <row r="34" spans="5:14" x14ac:dyDescent="0.25">
      <c r="I34" s="6" t="s">
        <v>12</v>
      </c>
      <c r="J34" s="7">
        <f>J27 + J15</f>
        <v>889.73528539862605</v>
      </c>
    </row>
    <row r="35" spans="5:14" x14ac:dyDescent="0.25">
      <c r="I35" s="6" t="s">
        <v>13</v>
      </c>
      <c r="J35" s="7">
        <f>J28 + J19</f>
        <v>996.57842846620883</v>
      </c>
    </row>
    <row r="36" spans="5:14" x14ac:dyDescent="0.25">
      <c r="I36" s="6" t="s">
        <v>14</v>
      </c>
      <c r="J36" s="7">
        <f>J29 + J19</f>
        <v>1088.0244996317304</v>
      </c>
    </row>
    <row r="37" spans="5:14" x14ac:dyDescent="0.25">
      <c r="I37" s="6" t="s">
        <v>3</v>
      </c>
      <c r="J37" s="7">
        <f>J30 + J19</f>
        <v>1200.0000000000002</v>
      </c>
    </row>
    <row r="38" spans="5:14" x14ac:dyDescent="0.25">
      <c r="I38" s="3"/>
      <c r="J38" s="2"/>
      <c r="K38" s="4"/>
    </row>
    <row r="39" spans="5:14" ht="24.6" x14ac:dyDescent="0.25">
      <c r="E39" s="24" t="s">
        <v>15</v>
      </c>
      <c r="F39" s="24"/>
      <c r="G39" s="24"/>
      <c r="H39" s="24"/>
      <c r="I39" s="24"/>
      <c r="J39" s="24"/>
      <c r="K39" s="24"/>
      <c r="L39" s="24"/>
      <c r="M39" s="24"/>
      <c r="N39" s="24"/>
    </row>
    <row r="40" spans="5:14" x14ac:dyDescent="0.25">
      <c r="I40" s="3"/>
      <c r="J40" s="2"/>
      <c r="K40" s="4"/>
    </row>
    <row r="41" spans="5:14" x14ac:dyDescent="0.25">
      <c r="I41" s="9" t="s">
        <v>3</v>
      </c>
      <c r="J41" s="10">
        <f>J25 - 1200 * 0/12</f>
        <v>0</v>
      </c>
      <c r="K41" s="4"/>
    </row>
    <row r="42" spans="5:14" x14ac:dyDescent="0.25">
      <c r="I42" s="9" t="s">
        <v>4</v>
      </c>
      <c r="J42" s="10">
        <f>J26 - 1200 * 1/12</f>
        <v>-8.5539288344781994</v>
      </c>
      <c r="K42" s="4"/>
    </row>
    <row r="43" spans="5:14" x14ac:dyDescent="0.25">
      <c r="I43" s="9" t="s">
        <v>5</v>
      </c>
      <c r="J43" s="10">
        <f>J27 - 1200 * 2/12</f>
        <v>-6.8431430675826164</v>
      </c>
      <c r="K43" s="4"/>
    </row>
    <row r="44" spans="5:14" x14ac:dyDescent="0.25">
      <c r="I44" s="9" t="s">
        <v>6</v>
      </c>
      <c r="J44" s="10">
        <f>J28 - 1200 * 3/12</f>
        <v>-5.132357300686806</v>
      </c>
      <c r="K44" s="4"/>
    </row>
    <row r="45" spans="5:14" x14ac:dyDescent="0.25">
      <c r="I45" s="9" t="s">
        <v>7</v>
      </c>
      <c r="J45" s="10">
        <f>J29 - 1200 * 4/12</f>
        <v>-13.686286135165176</v>
      </c>
      <c r="K45" s="4"/>
    </row>
    <row r="46" spans="5:14" x14ac:dyDescent="0.25">
      <c r="I46" s="9" t="s">
        <v>8</v>
      </c>
      <c r="J46" s="10">
        <f>J30 - 1200 * 5/12</f>
        <v>-1.7107857668954125</v>
      </c>
      <c r="K46" s="4"/>
    </row>
    <row r="47" spans="5:14" x14ac:dyDescent="0.25">
      <c r="I47" s="9" t="s">
        <v>9</v>
      </c>
      <c r="J47" s="10">
        <f>J31 - 1200 * 6/12</f>
        <v>-10.264714601373953</v>
      </c>
      <c r="K47" s="4"/>
    </row>
    <row r="48" spans="5:14" x14ac:dyDescent="0.25">
      <c r="I48" s="9" t="s">
        <v>10</v>
      </c>
      <c r="J48" s="10">
        <f>J32 - 1200 * 7/12</f>
        <v>-3.4215715337913934</v>
      </c>
      <c r="K48" s="4"/>
    </row>
    <row r="49" spans="5:14" x14ac:dyDescent="0.25">
      <c r="I49" s="9" t="s">
        <v>11</v>
      </c>
      <c r="J49" s="10">
        <f>J33 - 1200 * 8/12</f>
        <v>-6.8431430675825595</v>
      </c>
      <c r="K49" s="4"/>
    </row>
    <row r="50" spans="5:14" x14ac:dyDescent="0.25">
      <c r="I50" s="9" t="s">
        <v>12</v>
      </c>
      <c r="J50" s="10">
        <f>J34 - 1200 * 9/12</f>
        <v>-10.264714601373953</v>
      </c>
      <c r="K50" s="4"/>
    </row>
    <row r="51" spans="5:14" x14ac:dyDescent="0.25">
      <c r="I51" s="9" t="s">
        <v>13</v>
      </c>
      <c r="J51" s="10">
        <f>J35 - 1200 * 10/12</f>
        <v>-3.4215715337911661</v>
      </c>
      <c r="K51" s="4"/>
    </row>
    <row r="52" spans="5:14" x14ac:dyDescent="0.25">
      <c r="I52" s="9" t="s">
        <v>14</v>
      </c>
      <c r="J52" s="10">
        <f>J36 - 1200 * 11/12</f>
        <v>-11.97550036826965</v>
      </c>
      <c r="K52" s="4"/>
    </row>
    <row r="53" spans="5:14" x14ac:dyDescent="0.25">
      <c r="I53" s="9" t="s">
        <v>3</v>
      </c>
      <c r="J53" s="10">
        <f>J37 - 1200 * 12/12</f>
        <v>0</v>
      </c>
      <c r="K53" s="4"/>
    </row>
    <row r="55" spans="5:14" ht="24.6" x14ac:dyDescent="0.25">
      <c r="E55" s="25" t="s">
        <v>113</v>
      </c>
      <c r="F55" s="25"/>
      <c r="G55" s="25"/>
      <c r="H55" s="25"/>
      <c r="I55" s="25"/>
      <c r="J55" s="25"/>
      <c r="K55" s="25"/>
      <c r="L55" s="25"/>
      <c r="M55" s="25"/>
      <c r="N55" s="25"/>
    </row>
    <row r="57" spans="5:14" x14ac:dyDescent="0.25">
      <c r="I57" s="9" t="s">
        <v>25</v>
      </c>
      <c r="J57" s="13">
        <f t="shared" ref="J57:J94" si="0">J69 / 2</f>
        <v>27.5</v>
      </c>
    </row>
    <row r="58" spans="5:14" x14ac:dyDescent="0.25">
      <c r="I58" s="9" t="s">
        <v>26</v>
      </c>
      <c r="J58" s="13">
        <f t="shared" si="0"/>
        <v>29.25062743319744</v>
      </c>
    </row>
    <row r="59" spans="5:14" x14ac:dyDescent="0.25">
      <c r="I59" s="9" t="s">
        <v>27</v>
      </c>
      <c r="J59" s="13">
        <f t="shared" si="0"/>
        <v>30.83721827917881</v>
      </c>
    </row>
    <row r="60" spans="5:14" x14ac:dyDescent="0.25">
      <c r="G60" s="11"/>
      <c r="I60" s="9" t="s">
        <v>28</v>
      </c>
      <c r="J60" s="13">
        <f t="shared" si="0"/>
        <v>32.897673186866854</v>
      </c>
    </row>
    <row r="61" spans="5:14" x14ac:dyDescent="0.25">
      <c r="G61" s="11"/>
      <c r="I61" s="9" t="s">
        <v>29</v>
      </c>
      <c r="J61" s="13">
        <f t="shared" si="0"/>
        <v>34.682084384594937</v>
      </c>
    </row>
    <row r="62" spans="5:14" x14ac:dyDescent="0.25">
      <c r="G62" s="11"/>
      <c r="I62" s="9" t="s">
        <v>30</v>
      </c>
      <c r="J62" s="13">
        <f t="shared" si="0"/>
        <v>36.780716773703212</v>
      </c>
    </row>
    <row r="63" spans="5:14" x14ac:dyDescent="0.25">
      <c r="G63" s="11"/>
      <c r="I63" s="9" t="s">
        <v>31</v>
      </c>
      <c r="J63" s="13">
        <f t="shared" si="0"/>
        <v>39.006338586393269</v>
      </c>
    </row>
    <row r="64" spans="5:14" x14ac:dyDescent="0.25">
      <c r="G64" s="11"/>
      <c r="I64" s="9" t="s">
        <v>32</v>
      </c>
      <c r="J64" s="13">
        <f t="shared" si="0"/>
        <v>41.122091483583567</v>
      </c>
    </row>
    <row r="65" spans="7:10" x14ac:dyDescent="0.25">
      <c r="G65" s="11"/>
      <c r="I65" s="9" t="s">
        <v>33</v>
      </c>
      <c r="J65" s="13">
        <f t="shared" si="0"/>
        <v>43.869752262991675</v>
      </c>
    </row>
    <row r="66" spans="7:10" x14ac:dyDescent="0.25">
      <c r="G66" s="11"/>
      <c r="I66" s="9" t="s">
        <v>34</v>
      </c>
      <c r="J66" s="13">
        <f t="shared" si="0"/>
        <v>46.2493028389543</v>
      </c>
    </row>
    <row r="67" spans="7:10" x14ac:dyDescent="0.25">
      <c r="G67" s="11"/>
      <c r="I67" s="9" t="s">
        <v>35</v>
      </c>
      <c r="J67" s="13">
        <f t="shared" si="0"/>
        <v>49.193495504995376</v>
      </c>
    </row>
    <row r="68" spans="7:10" x14ac:dyDescent="0.25">
      <c r="G68" s="11"/>
      <c r="I68" s="9" t="s">
        <v>36</v>
      </c>
      <c r="J68" s="13">
        <f t="shared" si="0"/>
        <v>52.015788495174675</v>
      </c>
    </row>
    <row r="69" spans="7:10" x14ac:dyDescent="0.25">
      <c r="G69" s="11"/>
      <c r="I69" s="9" t="s">
        <v>37</v>
      </c>
      <c r="J69" s="13">
        <f t="shared" si="0"/>
        <v>55</v>
      </c>
    </row>
    <row r="70" spans="7:10" x14ac:dyDescent="0.25">
      <c r="G70" s="5"/>
      <c r="I70" s="8" t="s">
        <v>38</v>
      </c>
      <c r="J70" s="13">
        <f t="shared" si="0"/>
        <v>58.501254866394881</v>
      </c>
    </row>
    <row r="71" spans="7:10" x14ac:dyDescent="0.25">
      <c r="G71" s="5"/>
      <c r="I71" s="8" t="s">
        <v>39</v>
      </c>
      <c r="J71" s="13">
        <f t="shared" si="0"/>
        <v>61.67443655835762</v>
      </c>
    </row>
    <row r="72" spans="7:10" x14ac:dyDescent="0.25">
      <c r="I72" s="9" t="s">
        <v>40</v>
      </c>
      <c r="J72" s="13">
        <f t="shared" si="0"/>
        <v>65.795346373733707</v>
      </c>
    </row>
    <row r="73" spans="7:10" x14ac:dyDescent="0.25">
      <c r="I73" s="9" t="s">
        <v>41</v>
      </c>
      <c r="J73" s="13">
        <f t="shared" si="0"/>
        <v>69.364168769189874</v>
      </c>
    </row>
    <row r="74" spans="7:10" x14ac:dyDescent="0.25">
      <c r="I74" s="9" t="s">
        <v>42</v>
      </c>
      <c r="J74" s="13">
        <f t="shared" si="0"/>
        <v>73.561433547406423</v>
      </c>
    </row>
    <row r="75" spans="7:10" x14ac:dyDescent="0.25">
      <c r="I75" s="9" t="s">
        <v>43</v>
      </c>
      <c r="J75" s="13">
        <f t="shared" si="0"/>
        <v>78.012677172786539</v>
      </c>
    </row>
    <row r="76" spans="7:10" x14ac:dyDescent="0.25">
      <c r="I76" s="9" t="s">
        <v>44</v>
      </c>
      <c r="J76" s="13">
        <f t="shared" si="0"/>
        <v>82.244182967167134</v>
      </c>
    </row>
    <row r="77" spans="7:10" x14ac:dyDescent="0.25">
      <c r="I77" s="9" t="s">
        <v>45</v>
      </c>
      <c r="J77" s="13">
        <f t="shared" si="0"/>
        <v>87.739504525983349</v>
      </c>
    </row>
    <row r="78" spans="7:10" x14ac:dyDescent="0.25">
      <c r="I78" s="9" t="s">
        <v>46</v>
      </c>
      <c r="J78" s="13">
        <f t="shared" si="0"/>
        <v>92.4986056779086</v>
      </c>
    </row>
    <row r="79" spans="7:10" x14ac:dyDescent="0.25">
      <c r="I79" s="9" t="s">
        <v>47</v>
      </c>
      <c r="J79" s="13">
        <f t="shared" si="0"/>
        <v>98.386991009990751</v>
      </c>
    </row>
    <row r="80" spans="7:10" x14ac:dyDescent="0.25">
      <c r="I80" s="9" t="s">
        <v>48</v>
      </c>
      <c r="J80" s="13">
        <f t="shared" si="0"/>
        <v>104.03157699034935</v>
      </c>
    </row>
    <row r="81" spans="9:10" x14ac:dyDescent="0.25">
      <c r="I81" s="9" t="s">
        <v>49</v>
      </c>
      <c r="J81" s="13">
        <f t="shared" si="0"/>
        <v>110</v>
      </c>
    </row>
    <row r="82" spans="9:10" x14ac:dyDescent="0.25">
      <c r="I82" s="8" t="s">
        <v>50</v>
      </c>
      <c r="J82" s="13">
        <f t="shared" si="0"/>
        <v>117.00250973278976</v>
      </c>
    </row>
    <row r="83" spans="9:10" x14ac:dyDescent="0.25">
      <c r="I83" s="8" t="s">
        <v>51</v>
      </c>
      <c r="J83" s="13">
        <f t="shared" si="0"/>
        <v>123.34887311671524</v>
      </c>
    </row>
    <row r="84" spans="9:10" x14ac:dyDescent="0.25">
      <c r="I84" s="9" t="s">
        <v>52</v>
      </c>
      <c r="J84" s="13">
        <f t="shared" si="0"/>
        <v>131.59069274746741</v>
      </c>
    </row>
    <row r="85" spans="9:10" x14ac:dyDescent="0.25">
      <c r="I85" s="9" t="s">
        <v>53</v>
      </c>
      <c r="J85" s="13">
        <f t="shared" si="0"/>
        <v>138.72833753837975</v>
      </c>
    </row>
    <row r="86" spans="9:10" x14ac:dyDescent="0.25">
      <c r="I86" s="9" t="s">
        <v>54</v>
      </c>
      <c r="J86" s="13">
        <f t="shared" si="0"/>
        <v>147.12286709481285</v>
      </c>
    </row>
    <row r="87" spans="9:10" x14ac:dyDescent="0.25">
      <c r="I87" s="9" t="s">
        <v>55</v>
      </c>
      <c r="J87" s="13">
        <f t="shared" si="0"/>
        <v>156.02535434557308</v>
      </c>
    </row>
    <row r="88" spans="9:10" x14ac:dyDescent="0.25">
      <c r="I88" s="9" t="s">
        <v>56</v>
      </c>
      <c r="J88" s="13">
        <f t="shared" si="0"/>
        <v>164.48836593433427</v>
      </c>
    </row>
    <row r="89" spans="9:10" x14ac:dyDescent="0.25">
      <c r="I89" s="9" t="s">
        <v>57</v>
      </c>
      <c r="J89" s="13">
        <f t="shared" si="0"/>
        <v>175.4790090519667</v>
      </c>
    </row>
    <row r="90" spans="9:10" x14ac:dyDescent="0.25">
      <c r="I90" s="9" t="s">
        <v>58</v>
      </c>
      <c r="J90" s="13">
        <f t="shared" si="0"/>
        <v>184.9972113558172</v>
      </c>
    </row>
    <row r="91" spans="9:10" x14ac:dyDescent="0.25">
      <c r="I91" s="9" t="s">
        <v>59</v>
      </c>
      <c r="J91" s="13">
        <f t="shared" si="0"/>
        <v>196.7739820199815</v>
      </c>
    </row>
    <row r="92" spans="9:10" x14ac:dyDescent="0.25">
      <c r="I92" s="9" t="s">
        <v>60</v>
      </c>
      <c r="J92" s="13">
        <f t="shared" si="0"/>
        <v>208.0631539806987</v>
      </c>
    </row>
    <row r="93" spans="9:10" x14ac:dyDescent="0.25">
      <c r="I93" s="9" t="s">
        <v>61</v>
      </c>
      <c r="J93" s="13">
        <f t="shared" si="0"/>
        <v>220</v>
      </c>
    </row>
    <row r="94" spans="9:10" x14ac:dyDescent="0.25">
      <c r="I94" s="8" t="s">
        <v>62</v>
      </c>
      <c r="J94" s="13">
        <f t="shared" si="0"/>
        <v>234.00501946557952</v>
      </c>
    </row>
    <row r="95" spans="9:10" ht="15.6" thickBot="1" x14ac:dyDescent="0.3">
      <c r="I95" s="18" t="s">
        <v>63</v>
      </c>
      <c r="J95" s="13">
        <f>J107 / 2</f>
        <v>246.69774623343048</v>
      </c>
    </row>
    <row r="96" spans="9:10" ht="16.2" thickBot="1" x14ac:dyDescent="0.3">
      <c r="I96" s="16" t="s">
        <v>64</v>
      </c>
      <c r="J96" s="15">
        <f>J105 / 2^(J34/1200)</f>
        <v>263.18138549493483</v>
      </c>
    </row>
    <row r="97" spans="9:10" ht="15.6" thickBot="1" x14ac:dyDescent="0.3">
      <c r="I97" s="21" t="s">
        <v>65</v>
      </c>
      <c r="J97" s="20">
        <f>J96 * 2^(J26/1200)</f>
        <v>277.4566750767595</v>
      </c>
    </row>
    <row r="98" spans="9:10" ht="15.6" thickBot="1" x14ac:dyDescent="0.3">
      <c r="I98" s="21" t="s">
        <v>66</v>
      </c>
      <c r="J98" s="20">
        <f>J96 * 2^(J27/1200)</f>
        <v>294.24573418962569</v>
      </c>
    </row>
    <row r="99" spans="9:10" ht="15.6" thickBot="1" x14ac:dyDescent="0.3">
      <c r="I99" s="21" t="s">
        <v>67</v>
      </c>
      <c r="J99" s="20">
        <f>J96 * 2^(J28/1200)</f>
        <v>312.05070869114616</v>
      </c>
    </row>
    <row r="100" spans="9:10" ht="15.6" thickBot="1" x14ac:dyDescent="0.3">
      <c r="I100" s="21" t="s">
        <v>68</v>
      </c>
      <c r="J100" s="20">
        <f>J96 * 2^(J29/1200)</f>
        <v>328.97673186866854</v>
      </c>
    </row>
    <row r="101" spans="9:10" ht="15.6" thickBot="1" x14ac:dyDescent="0.3">
      <c r="I101" s="21" t="s">
        <v>69</v>
      </c>
      <c r="J101" s="20">
        <f>J96 * 2^(J30/1200)</f>
        <v>350.9580181039334</v>
      </c>
    </row>
    <row r="102" spans="9:10" ht="15.6" thickBot="1" x14ac:dyDescent="0.3">
      <c r="I102" s="21" t="s">
        <v>70</v>
      </c>
      <c r="J102" s="20">
        <f>J96 * 2^(J31/1200)</f>
        <v>369.9944227116344</v>
      </c>
    </row>
    <row r="103" spans="9:10" ht="15.6" thickBot="1" x14ac:dyDescent="0.3">
      <c r="I103" s="21" t="s">
        <v>71</v>
      </c>
      <c r="J103" s="20">
        <f>J96 * 2^(J32/1200)</f>
        <v>393.54796403996301</v>
      </c>
    </row>
    <row r="104" spans="9:10" ht="15.6" thickBot="1" x14ac:dyDescent="0.3">
      <c r="I104" s="21" t="s">
        <v>72</v>
      </c>
      <c r="J104" s="20">
        <f>J96 * 2^(J33/1200)</f>
        <v>416.1263079613974</v>
      </c>
    </row>
    <row r="105" spans="9:10" ht="16.2" thickBot="1" x14ac:dyDescent="0.3">
      <c r="I105" s="16" t="s">
        <v>73</v>
      </c>
      <c r="J105" s="17">
        <v>440</v>
      </c>
    </row>
    <row r="106" spans="9:10" ht="15.6" thickBot="1" x14ac:dyDescent="0.3">
      <c r="I106" s="22" t="s">
        <v>74</v>
      </c>
      <c r="J106" s="20">
        <f>J96 * 2^(J35/1200)</f>
        <v>468.01003893115904</v>
      </c>
    </row>
    <row r="107" spans="9:10" ht="15.6" thickBot="1" x14ac:dyDescent="0.3">
      <c r="I107" s="22" t="s">
        <v>75</v>
      </c>
      <c r="J107" s="20">
        <f>J96 * 2^(J36/1200)</f>
        <v>493.39549246686096</v>
      </c>
    </row>
    <row r="108" spans="9:10" ht="15.6" thickBot="1" x14ac:dyDescent="0.3">
      <c r="I108" s="21" t="s">
        <v>76</v>
      </c>
      <c r="J108" s="20">
        <f>J96 * 2^(J37/1200)</f>
        <v>526.36277098986966</v>
      </c>
    </row>
    <row r="109" spans="9:10" x14ac:dyDescent="0.25">
      <c r="I109" s="19" t="s">
        <v>77</v>
      </c>
      <c r="J109" s="14">
        <f>J97 * 2</f>
        <v>554.91335015351899</v>
      </c>
    </row>
    <row r="110" spans="9:10" x14ac:dyDescent="0.25">
      <c r="I110" s="9" t="s">
        <v>78</v>
      </c>
      <c r="J110" s="12">
        <f t="shared" ref="J110:J144" si="1">J98 * 2</f>
        <v>588.49146837925139</v>
      </c>
    </row>
    <row r="111" spans="9:10" x14ac:dyDescent="0.25">
      <c r="I111" s="9" t="s">
        <v>79</v>
      </c>
      <c r="J111" s="12">
        <f t="shared" si="1"/>
        <v>624.10141738229231</v>
      </c>
    </row>
    <row r="112" spans="9:10" x14ac:dyDescent="0.25">
      <c r="I112" s="9" t="s">
        <v>80</v>
      </c>
      <c r="J112" s="12">
        <f t="shared" si="1"/>
        <v>657.95346373733707</v>
      </c>
    </row>
    <row r="113" spans="9:10" x14ac:dyDescent="0.25">
      <c r="I113" s="9" t="s">
        <v>81</v>
      </c>
      <c r="J113" s="12">
        <f t="shared" si="1"/>
        <v>701.9160362078668</v>
      </c>
    </row>
    <row r="114" spans="9:10" x14ac:dyDescent="0.25">
      <c r="I114" s="9" t="s">
        <v>82</v>
      </c>
      <c r="J114" s="12">
        <f t="shared" si="1"/>
        <v>739.9888454232688</v>
      </c>
    </row>
    <row r="115" spans="9:10" x14ac:dyDescent="0.25">
      <c r="I115" s="9" t="s">
        <v>83</v>
      </c>
      <c r="J115" s="12">
        <f t="shared" si="1"/>
        <v>787.09592807992601</v>
      </c>
    </row>
    <row r="116" spans="9:10" x14ac:dyDescent="0.25">
      <c r="I116" s="9" t="s">
        <v>84</v>
      </c>
      <c r="J116" s="12">
        <f t="shared" si="1"/>
        <v>832.2526159227948</v>
      </c>
    </row>
    <row r="117" spans="9:10" x14ac:dyDescent="0.25">
      <c r="I117" s="9" t="s">
        <v>85</v>
      </c>
      <c r="J117" s="12">
        <f t="shared" si="1"/>
        <v>880</v>
      </c>
    </row>
    <row r="118" spans="9:10" x14ac:dyDescent="0.25">
      <c r="I118" s="8" t="s">
        <v>86</v>
      </c>
      <c r="J118" s="12">
        <f t="shared" si="1"/>
        <v>936.02007786231809</v>
      </c>
    </row>
    <row r="119" spans="9:10" x14ac:dyDescent="0.25">
      <c r="I119" s="8" t="s">
        <v>87</v>
      </c>
      <c r="J119" s="12">
        <f t="shared" si="1"/>
        <v>986.79098493372192</v>
      </c>
    </row>
    <row r="120" spans="9:10" x14ac:dyDescent="0.25">
      <c r="I120" s="9" t="s">
        <v>88</v>
      </c>
      <c r="J120" s="12">
        <f t="shared" si="1"/>
        <v>1052.7255419797393</v>
      </c>
    </row>
    <row r="121" spans="9:10" x14ac:dyDescent="0.25">
      <c r="I121" s="9" t="s">
        <v>89</v>
      </c>
      <c r="J121" s="12">
        <f t="shared" si="1"/>
        <v>1109.826700307038</v>
      </c>
    </row>
    <row r="122" spans="9:10" x14ac:dyDescent="0.25">
      <c r="I122" s="9" t="s">
        <v>90</v>
      </c>
      <c r="J122" s="12">
        <f t="shared" si="1"/>
        <v>1176.9829367585028</v>
      </c>
    </row>
    <row r="123" spans="9:10" x14ac:dyDescent="0.25">
      <c r="I123" s="9" t="s">
        <v>91</v>
      </c>
      <c r="J123" s="12">
        <f t="shared" si="1"/>
        <v>1248.2028347645846</v>
      </c>
    </row>
    <row r="124" spans="9:10" x14ac:dyDescent="0.25">
      <c r="I124" s="9" t="s">
        <v>92</v>
      </c>
      <c r="J124" s="12">
        <f t="shared" si="1"/>
        <v>1315.9069274746741</v>
      </c>
    </row>
    <row r="125" spans="9:10" x14ac:dyDescent="0.25">
      <c r="I125" s="9" t="s">
        <v>93</v>
      </c>
      <c r="J125" s="12">
        <f t="shared" si="1"/>
        <v>1403.8320724157336</v>
      </c>
    </row>
    <row r="126" spans="9:10" x14ac:dyDescent="0.25">
      <c r="I126" s="9" t="s">
        <v>94</v>
      </c>
      <c r="J126" s="12">
        <f t="shared" si="1"/>
        <v>1479.9776908465376</v>
      </c>
    </row>
    <row r="127" spans="9:10" x14ac:dyDescent="0.25">
      <c r="I127" s="9" t="s">
        <v>95</v>
      </c>
      <c r="J127" s="12">
        <f t="shared" si="1"/>
        <v>1574.191856159852</v>
      </c>
    </row>
    <row r="128" spans="9:10" x14ac:dyDescent="0.25">
      <c r="I128" s="9" t="s">
        <v>96</v>
      </c>
      <c r="J128" s="12">
        <f t="shared" si="1"/>
        <v>1664.5052318455896</v>
      </c>
    </row>
    <row r="129" spans="9:10" x14ac:dyDescent="0.25">
      <c r="I129" s="9" t="s">
        <v>97</v>
      </c>
      <c r="J129" s="12">
        <f t="shared" si="1"/>
        <v>1760</v>
      </c>
    </row>
    <row r="130" spans="9:10" x14ac:dyDescent="0.25">
      <c r="I130" s="8" t="s">
        <v>98</v>
      </c>
      <c r="J130" s="12">
        <f t="shared" si="1"/>
        <v>1872.0401557246362</v>
      </c>
    </row>
    <row r="131" spans="9:10" x14ac:dyDescent="0.25">
      <c r="I131" s="8" t="s">
        <v>99</v>
      </c>
      <c r="J131" s="12">
        <f t="shared" si="1"/>
        <v>1973.5819698674438</v>
      </c>
    </row>
    <row r="132" spans="9:10" x14ac:dyDescent="0.25">
      <c r="I132" s="9" t="s">
        <v>100</v>
      </c>
      <c r="J132" s="12">
        <f t="shared" si="1"/>
        <v>2105.4510839594786</v>
      </c>
    </row>
    <row r="133" spans="9:10" x14ac:dyDescent="0.25">
      <c r="I133" s="9" t="s">
        <v>101</v>
      </c>
      <c r="J133" s="12">
        <f t="shared" si="1"/>
        <v>2219.653400614076</v>
      </c>
    </row>
    <row r="134" spans="9:10" x14ac:dyDescent="0.25">
      <c r="I134" s="9" t="s">
        <v>102</v>
      </c>
      <c r="J134" s="12">
        <f t="shared" si="1"/>
        <v>2353.9658735170055</v>
      </c>
    </row>
    <row r="135" spans="9:10" x14ac:dyDescent="0.25">
      <c r="I135" s="9" t="s">
        <v>103</v>
      </c>
      <c r="J135" s="12">
        <f t="shared" si="1"/>
        <v>2496.4056695291692</v>
      </c>
    </row>
    <row r="136" spans="9:10" x14ac:dyDescent="0.25">
      <c r="I136" s="9" t="s">
        <v>104</v>
      </c>
      <c r="J136" s="12">
        <f t="shared" si="1"/>
        <v>2631.8138549493483</v>
      </c>
    </row>
    <row r="137" spans="9:10" x14ac:dyDescent="0.25">
      <c r="I137" s="9" t="s">
        <v>105</v>
      </c>
      <c r="J137" s="12">
        <f t="shared" si="1"/>
        <v>2807.6641448314672</v>
      </c>
    </row>
    <row r="138" spans="9:10" x14ac:dyDescent="0.25">
      <c r="I138" s="9" t="s">
        <v>106</v>
      </c>
      <c r="J138" s="12">
        <f t="shared" si="1"/>
        <v>2959.9553816930752</v>
      </c>
    </row>
    <row r="139" spans="9:10" x14ac:dyDescent="0.25">
      <c r="I139" s="9" t="s">
        <v>107</v>
      </c>
      <c r="J139" s="12">
        <f t="shared" si="1"/>
        <v>3148.383712319704</v>
      </c>
    </row>
    <row r="140" spans="9:10" x14ac:dyDescent="0.25">
      <c r="I140" s="9" t="s">
        <v>108</v>
      </c>
      <c r="J140" s="12">
        <f t="shared" si="1"/>
        <v>3329.0104636911792</v>
      </c>
    </row>
    <row r="141" spans="9:10" x14ac:dyDescent="0.25">
      <c r="I141" s="9" t="s">
        <v>109</v>
      </c>
      <c r="J141" s="12">
        <f t="shared" si="1"/>
        <v>3520</v>
      </c>
    </row>
    <row r="142" spans="9:10" x14ac:dyDescent="0.25">
      <c r="I142" s="8" t="s">
        <v>110</v>
      </c>
      <c r="J142" s="12">
        <f t="shared" si="1"/>
        <v>3744.0803114492724</v>
      </c>
    </row>
    <row r="143" spans="9:10" x14ac:dyDescent="0.25">
      <c r="I143" s="8" t="s">
        <v>111</v>
      </c>
      <c r="J143" s="12">
        <f t="shared" si="1"/>
        <v>3947.1639397348877</v>
      </c>
    </row>
    <row r="144" spans="9:10" x14ac:dyDescent="0.25">
      <c r="I144" s="9" t="s">
        <v>112</v>
      </c>
      <c r="J144" s="12">
        <f t="shared" si="1"/>
        <v>4210.9021679189573</v>
      </c>
    </row>
    <row r="145" spans="9:10" x14ac:dyDescent="0.25">
      <c r="I145" s="5"/>
      <c r="J145" s="5"/>
    </row>
    <row r="146" spans="9:10" x14ac:dyDescent="0.25">
      <c r="I146" s="5"/>
      <c r="J146" s="5"/>
    </row>
    <row r="147" spans="9:10" x14ac:dyDescent="0.25">
      <c r="I147" s="5"/>
      <c r="J147" s="5"/>
    </row>
    <row r="148" spans="9:10" x14ac:dyDescent="0.25">
      <c r="I148" s="5"/>
      <c r="J148" s="5"/>
    </row>
    <row r="149" spans="9:10" x14ac:dyDescent="0.25">
      <c r="I149" s="5"/>
      <c r="J149" s="5"/>
    </row>
    <row r="150" spans="9:10" x14ac:dyDescent="0.25">
      <c r="I150" s="5"/>
      <c r="J150" s="5"/>
    </row>
    <row r="151" spans="9:10" x14ac:dyDescent="0.25">
      <c r="I151" s="5"/>
      <c r="J151" s="5"/>
    </row>
    <row r="152" spans="9:10" x14ac:dyDescent="0.25">
      <c r="I152" s="5"/>
      <c r="J152" s="5"/>
    </row>
    <row r="153" spans="9:10" x14ac:dyDescent="0.25">
      <c r="I153" s="5"/>
      <c r="J153" s="5"/>
    </row>
    <row r="154" spans="9:10" x14ac:dyDescent="0.25">
      <c r="I154" s="5"/>
      <c r="J154" s="5"/>
    </row>
  </sheetData>
  <mergeCells count="14">
    <mergeCell ref="E39:N39"/>
    <mergeCell ref="E23:N23"/>
    <mergeCell ref="E55:N55"/>
    <mergeCell ref="H13:I13"/>
    <mergeCell ref="H3:I3"/>
    <mergeCell ref="H11:I11"/>
    <mergeCell ref="F17:I17"/>
    <mergeCell ref="F19:I19"/>
    <mergeCell ref="F21:I21"/>
    <mergeCell ref="H5:I5"/>
    <mergeCell ref="H7:I7"/>
    <mergeCell ref="H9:I9"/>
    <mergeCell ref="F15:I15"/>
    <mergeCell ref="A1:S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2019-09-12T13:50:51Z</dcterms:created>
  <dcterms:modified xsi:type="dcterms:W3CDTF">2019-09-13T15:40:50Z</dcterms:modified>
</cp:coreProperties>
</file>